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defaultThemeVersion="124226"/>
  <xr:revisionPtr revIDLastSave="0" documentId="8_{A763C9CE-DBD9-4527-B015-D3F8DCA68D7D}" xr6:coauthVersionLast="47" xr6:coauthVersionMax="47" xr10:uidLastSave="{00000000-0000-0000-0000-000000000000}"/>
  <bookViews>
    <workbookView xWindow="-110" yWindow="-110" windowWidth="19420" windowHeight="10300" tabRatio="855" activeTab="1" xr2:uid="{00000000-000D-0000-FFFF-FFFF00000000}"/>
  </bookViews>
  <sheets>
    <sheet name="Cover" sheetId="1" r:id="rId1"/>
    <sheet name="Dashboard" sheetId="21" r:id="rId2"/>
    <sheet name="Required" sheetId="22" r:id="rId3"/>
    <sheet name="Desirable" sheetId="23" r:id="rId4"/>
    <sheet name="F1-1" sheetId="2" r:id="rId5"/>
    <sheet name="F1-2" sheetId="3" r:id="rId6"/>
    <sheet name="F2-1" sheetId="4" r:id="rId7"/>
    <sheet name="F2-2" sheetId="5" r:id="rId8"/>
    <sheet name="F3" sheetId="6" r:id="rId9"/>
    <sheet name="F4" sheetId="7" r:id="rId10"/>
    <sheet name="F5" sheetId="8" r:id="rId11"/>
    <sheet name="F6" sheetId="9" r:id="rId12"/>
    <sheet name="F7" sheetId="10" r:id="rId13"/>
    <sheet name="F8" sheetId="11" r:id="rId14"/>
    <sheet name="F9" sheetId="12" r:id="rId15"/>
    <sheet name="F10" sheetId="13" r:id="rId16"/>
    <sheet name="N1" sheetId="14" r:id="rId17"/>
    <sheet name="N2" sheetId="15" r:id="rId18"/>
    <sheet name="N3" sheetId="16" r:id="rId19"/>
    <sheet name="N4" sheetId="17" r:id="rId20"/>
    <sheet name="N5" sheetId="18" r:id="rId21"/>
    <sheet name="N6" sheetId="19" r:id="rId22"/>
  </sheets>
  <definedNames>
    <definedName name="_xlnm.Print_Area" localSheetId="0">Cover!$A$1:$E$49</definedName>
    <definedName name="_xlnm.Print_Area" localSheetId="15">'F10'!$A$1:$E$10</definedName>
    <definedName name="_xlnm.Print_Area" localSheetId="4">'F1-1'!$A$1:$E$25</definedName>
    <definedName name="_xlnm.Print_Area" localSheetId="5">'F1-2'!$A$1:$E$25</definedName>
    <definedName name="_xlnm.Print_Area" localSheetId="6">'F2-1'!$A$1:$E$58</definedName>
    <definedName name="_xlnm.Print_Area" localSheetId="7">'F2-2'!$A$1:$E$62</definedName>
    <definedName name="_xlnm.Print_Area" localSheetId="8">'F3'!$A$1:$E$13</definedName>
    <definedName name="_xlnm.Print_Area" localSheetId="9">'F4'!$A$1:$E$41</definedName>
    <definedName name="_xlnm.Print_Area" localSheetId="10">'F5'!$A$1:$E$22</definedName>
    <definedName name="_xlnm.Print_Area" localSheetId="11">'F6'!$A$1:$E$40</definedName>
    <definedName name="_xlnm.Print_Area" localSheetId="12">'F7'!$A$1:$E$26</definedName>
    <definedName name="_xlnm.Print_Area" localSheetId="13">'F8'!$A$1:$E$33</definedName>
    <definedName name="_xlnm.Print_Area" localSheetId="14">'F9'!$A$1:$E$18</definedName>
    <definedName name="_xlnm.Print_Area" localSheetId="16">'N1'!$A$1:$E$14</definedName>
    <definedName name="_xlnm.Print_Area" localSheetId="17">'N2'!$A$1:$E$20</definedName>
    <definedName name="_xlnm.Print_Area" localSheetId="18">'N3'!$A$1:$E$23</definedName>
    <definedName name="_xlnm.Print_Area" localSheetId="19">'N4'!$A$1:$E$17</definedName>
    <definedName name="_xlnm.Print_Area" localSheetId="20">'N5'!$A$1:$E$17</definedName>
    <definedName name="_xlnm.Print_Area" localSheetId="21">'N6'!$A$1:$E$19</definedName>
    <definedName name="_xlnm.Print_Titles" localSheetId="15">'F10'!$1:$3</definedName>
    <definedName name="_xlnm.Print_Titles" localSheetId="4">'F1-1'!$1:$3</definedName>
    <definedName name="_xlnm.Print_Titles" localSheetId="5">'F1-2'!$1:$3</definedName>
    <definedName name="_xlnm.Print_Titles" localSheetId="6">'F2-1'!$1:$3</definedName>
    <definedName name="_xlnm.Print_Titles" localSheetId="7">'F2-2'!$1:$3</definedName>
    <definedName name="_xlnm.Print_Titles" localSheetId="8">'F3'!$1:$3</definedName>
    <definedName name="_xlnm.Print_Titles" localSheetId="9">'F4'!$1:$3</definedName>
    <definedName name="_xlnm.Print_Titles" localSheetId="10">'F5'!$1:$3</definedName>
    <definedName name="_xlnm.Print_Titles" localSheetId="11">'F6'!$1:$3</definedName>
    <definedName name="_xlnm.Print_Titles" localSheetId="12">'F7'!$1:$3</definedName>
    <definedName name="_xlnm.Print_Titles" localSheetId="13">'F8'!$1:$3</definedName>
    <definedName name="_xlnm.Print_Titles" localSheetId="14">'F9'!$1:$3</definedName>
    <definedName name="_xlnm.Print_Titles" localSheetId="16">'N1'!$1:$3</definedName>
    <definedName name="_xlnm.Print_Titles" localSheetId="17">'N2'!$1:$3</definedName>
    <definedName name="_xlnm.Print_Titles" localSheetId="18">'N3'!$1:$3</definedName>
    <definedName name="_xlnm.Print_Titles" localSheetId="19">'N4'!$1:$3</definedName>
    <definedName name="_xlnm.Print_Titles" localSheetId="20">'N5'!$1:$3</definedName>
    <definedName name="_xlnm.Print_Titles" localSheetId="21">'N6'!$1:$3</definedName>
  </definedNames>
  <calcPr calcId="191028"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8" i="21" l="1"/>
  <c r="I18" i="21"/>
  <c r="M13" i="21"/>
  <c r="I19" i="19" a="1"/>
  <c r="I18" i="19" a="1"/>
  <c r="I17" i="19" a="1"/>
  <c r="I16" i="19" a="1"/>
  <c r="I15" i="19" a="1"/>
  <c r="I14" i="19" a="1"/>
  <c r="I13" i="19" a="1"/>
  <c r="I12" i="19" a="1"/>
  <c r="I11" i="19" a="1"/>
  <c r="I10" i="19" a="1"/>
  <c r="I9" i="19" a="1"/>
  <c r="I8" i="19" a="1"/>
  <c r="I7" i="19" a="1"/>
  <c r="I6" i="19" a="1"/>
  <c r="I5" i="19" a="1"/>
  <c r="I4" i="19" a="1"/>
  <c r="I17" i="18" a="1"/>
  <c r="I16" i="18" a="1"/>
  <c r="I15" i="18" a="1"/>
  <c r="I14" i="18" a="1"/>
  <c r="I13" i="18" a="1"/>
  <c r="I12" i="18" a="1"/>
  <c r="I11" i="18" a="1"/>
  <c r="I10" i="18" a="1"/>
  <c r="I9" i="18" a="1"/>
  <c r="I8" i="18" a="1"/>
  <c r="I7" i="18" a="1"/>
  <c r="I6" i="18" a="1"/>
  <c r="I5" i="18" a="1"/>
  <c r="I18" i="17" a="1"/>
  <c r="I17" i="17" a="1"/>
  <c r="I16" i="17" a="1"/>
  <c r="I15" i="17" a="1"/>
  <c r="I14" i="17" a="1"/>
  <c r="I13" i="17" a="1"/>
  <c r="I12" i="17" a="1"/>
  <c r="I11" i="17" a="1"/>
  <c r="I10" i="17" a="1"/>
  <c r="I9" i="17" a="1"/>
  <c r="I8" i="17" a="1"/>
  <c r="I7" i="17" a="1"/>
  <c r="I6" i="17" a="1"/>
  <c r="I5" i="17" a="1"/>
  <c r="I26" i="16" a="1"/>
  <c r="I25" i="16" a="1"/>
  <c r="I24" i="16" a="1"/>
  <c r="I23" i="16" a="1"/>
  <c r="I22" i="16" a="1"/>
  <c r="I21" i="16" a="1"/>
  <c r="I20" i="16" a="1"/>
  <c r="I19" i="16" a="1"/>
  <c r="I18" i="16" a="1"/>
  <c r="I17" i="16" a="1"/>
  <c r="I16" i="16" a="1"/>
  <c r="I15" i="16" a="1"/>
  <c r="I14" i="16" a="1"/>
  <c r="I13" i="16" a="1"/>
  <c r="I12" i="16" a="1"/>
  <c r="I11" i="16" a="1"/>
  <c r="I10" i="16" a="1"/>
  <c r="I9" i="16" a="1"/>
  <c r="I8" i="16" a="1"/>
  <c r="I7" i="16" a="1"/>
  <c r="I6" i="16" a="1"/>
  <c r="I5" i="16" a="1"/>
  <c r="I20" i="15" a="1"/>
  <c r="I19" i="15" a="1"/>
  <c r="I18" i="15" a="1"/>
  <c r="I17" i="15" a="1"/>
  <c r="I16" i="15" a="1"/>
  <c r="I15" i="15" a="1"/>
  <c r="I14" i="15" a="1"/>
  <c r="I13" i="15" a="1"/>
  <c r="I12" i="15" a="1"/>
  <c r="I11" i="15" a="1"/>
  <c r="I10" i="15" a="1"/>
  <c r="I9" i="15" a="1"/>
  <c r="I8" i="15" a="1"/>
  <c r="I7" i="15" a="1"/>
  <c r="I6" i="15" a="1"/>
  <c r="I5" i="15" a="1"/>
  <c r="I14" i="14" a="1"/>
  <c r="I13" i="14" a="1"/>
  <c r="I12" i="14" a="1"/>
  <c r="I11" i="14" a="1"/>
  <c r="I10" i="14" a="1"/>
  <c r="I9" i="14" a="1"/>
  <c r="I8" i="14" a="1"/>
  <c r="I7" i="14" a="1"/>
  <c r="I6" i="14" a="1"/>
  <c r="I5" i="14" a="1"/>
  <c r="I10" i="13" a="1"/>
  <c r="I9" i="13" a="1"/>
  <c r="I8" i="13" a="1"/>
  <c r="I7" i="13" a="1"/>
  <c r="I6" i="13" a="1"/>
  <c r="I5" i="13" a="1"/>
  <c r="I18" i="12" a="1"/>
  <c r="I17" i="12" a="1"/>
  <c r="I16" i="12" a="1"/>
  <c r="I15" i="12" a="1"/>
  <c r="I14" i="12" a="1"/>
  <c r="I13" i="12" a="1"/>
  <c r="I12" i="12" a="1"/>
  <c r="I11" i="12" a="1"/>
  <c r="I10" i="12" a="1"/>
  <c r="I9" i="12" a="1"/>
  <c r="I8" i="12" a="1"/>
  <c r="I7" i="12" a="1"/>
  <c r="I6" i="12" a="1"/>
  <c r="I5" i="12" a="1"/>
  <c r="I180" i="11" a="1"/>
  <c r="I179" i="11" a="1"/>
  <c r="I178" i="11" a="1"/>
  <c r="I177" i="11" a="1"/>
  <c r="I176" i="11" a="1"/>
  <c r="I175" i="11" a="1"/>
  <c r="I174" i="11" a="1"/>
  <c r="I173" i="11" a="1"/>
  <c r="I172" i="11" a="1"/>
  <c r="I171" i="11" a="1"/>
  <c r="I170" i="11" a="1"/>
  <c r="I169" i="11" a="1"/>
  <c r="I168" i="11" a="1"/>
  <c r="I167" i="11" a="1"/>
  <c r="I166" i="11" a="1"/>
  <c r="I165" i="11" a="1"/>
  <c r="I164" i="11" a="1"/>
  <c r="I163" i="11" a="1"/>
  <c r="I162" i="11" a="1"/>
  <c r="I161" i="11" a="1"/>
  <c r="I160" i="11" a="1"/>
  <c r="I159" i="11" a="1"/>
  <c r="I158" i="11" a="1"/>
  <c r="I157" i="11" a="1"/>
  <c r="I156" i="11" a="1"/>
  <c r="I155" i="11" a="1"/>
  <c r="I154" i="11" a="1"/>
  <c r="I153" i="11" a="1"/>
  <c r="I152" i="11" a="1"/>
  <c r="I151" i="11" a="1"/>
  <c r="I150" i="11" a="1"/>
  <c r="I149" i="11" a="1"/>
  <c r="I148" i="11" a="1"/>
  <c r="I147" i="11" a="1"/>
  <c r="I146" i="11" a="1"/>
  <c r="I145" i="11" a="1"/>
  <c r="I144" i="11" a="1"/>
  <c r="I143" i="11" a="1"/>
  <c r="I142" i="11" a="1"/>
  <c r="I141" i="11" a="1"/>
  <c r="I140" i="11" a="1"/>
  <c r="I139" i="11" a="1"/>
  <c r="I138" i="11" a="1"/>
  <c r="I137" i="11" a="1"/>
  <c r="I136" i="11" a="1"/>
  <c r="I135" i="11" a="1"/>
  <c r="I134" i="11" a="1"/>
  <c r="I133" i="11" a="1"/>
  <c r="I132" i="11" a="1"/>
  <c r="I131" i="11" a="1"/>
  <c r="I130" i="11" a="1"/>
  <c r="I129" i="11" a="1"/>
  <c r="I128" i="11" a="1"/>
  <c r="I127" i="11" a="1"/>
  <c r="I126" i="11" a="1"/>
  <c r="I125" i="11" a="1"/>
  <c r="I124" i="11" a="1"/>
  <c r="I123" i="11" a="1"/>
  <c r="I122" i="11" a="1"/>
  <c r="I121" i="11" a="1"/>
  <c r="I120" i="11" a="1"/>
  <c r="I119" i="11" a="1"/>
  <c r="I118" i="11" a="1"/>
  <c r="I117" i="11" a="1"/>
  <c r="I116" i="11" a="1"/>
  <c r="I115" i="11" a="1"/>
  <c r="I114" i="11" a="1"/>
  <c r="I113" i="11" a="1"/>
  <c r="I112" i="11" a="1"/>
  <c r="I111" i="11" a="1"/>
  <c r="I110" i="11" a="1"/>
  <c r="I109" i="11" a="1"/>
  <c r="I108" i="11" a="1"/>
  <c r="I107" i="11" a="1"/>
  <c r="I106" i="11" a="1"/>
  <c r="I105" i="11" a="1"/>
  <c r="I104" i="11" a="1"/>
  <c r="I103" i="11" a="1"/>
  <c r="I102" i="11" a="1"/>
  <c r="I101" i="11" a="1"/>
  <c r="I100" i="11" a="1"/>
  <c r="I99" i="11" a="1"/>
  <c r="I98" i="11" a="1"/>
  <c r="I97" i="11" a="1"/>
  <c r="I96" i="11" a="1"/>
  <c r="I95" i="11" a="1"/>
  <c r="I94" i="11" a="1"/>
  <c r="I93" i="11" a="1"/>
  <c r="I92" i="11" a="1"/>
  <c r="I91" i="11" a="1"/>
  <c r="I90" i="11" a="1"/>
  <c r="I89" i="11" a="1"/>
  <c r="I88" i="11" a="1"/>
  <c r="I87" i="11" a="1"/>
  <c r="I86" i="11" a="1"/>
  <c r="I85" i="11" a="1"/>
  <c r="I84" i="11" a="1"/>
  <c r="I83" i="11" a="1"/>
  <c r="I82" i="11" a="1"/>
  <c r="I81" i="11" a="1"/>
  <c r="I80" i="11" a="1"/>
  <c r="I79" i="11" a="1"/>
  <c r="I78" i="11" a="1"/>
  <c r="I77" i="11" a="1"/>
  <c r="I76" i="11" a="1"/>
  <c r="I75" i="11" a="1"/>
  <c r="I74" i="11" a="1"/>
  <c r="I73" i="11" a="1"/>
  <c r="I72" i="11" a="1"/>
  <c r="I71" i="11" a="1"/>
  <c r="I70" i="11" a="1"/>
  <c r="I69" i="11" a="1"/>
  <c r="I68" i="11" a="1"/>
  <c r="I67" i="11" a="1"/>
  <c r="I66" i="11" a="1"/>
  <c r="I65" i="11" a="1"/>
  <c r="I64" i="11" a="1"/>
  <c r="I63" i="11" a="1"/>
  <c r="I62" i="11" a="1"/>
  <c r="I61" i="11" a="1"/>
  <c r="I60" i="11" a="1"/>
  <c r="I59" i="11" a="1"/>
  <c r="I58" i="11" a="1"/>
  <c r="I57" i="11" a="1"/>
  <c r="I56" i="11" a="1"/>
  <c r="I55" i="11" a="1"/>
  <c r="I54" i="11" a="1"/>
  <c r="I53" i="11" a="1"/>
  <c r="I52" i="11" a="1"/>
  <c r="I51" i="11" a="1"/>
  <c r="I50" i="11" a="1"/>
  <c r="I49" i="11" a="1"/>
  <c r="I48" i="11" a="1"/>
  <c r="I47" i="11" a="1"/>
  <c r="I46" i="11" a="1"/>
  <c r="I45" i="11" a="1"/>
  <c r="I44" i="11" a="1"/>
  <c r="I43" i="11" a="1"/>
  <c r="I42" i="11" a="1"/>
  <c r="I41" i="11" a="1"/>
  <c r="I40" i="11" a="1"/>
  <c r="I39" i="11" a="1"/>
  <c r="I38" i="11" a="1"/>
  <c r="I37" i="11" a="1"/>
  <c r="I36" i="11" a="1"/>
  <c r="I35" i="11" a="1"/>
  <c r="I34" i="11" a="1"/>
  <c r="I33" i="11" a="1"/>
  <c r="I32" i="11" a="1"/>
  <c r="I31" i="11" a="1"/>
  <c r="I30" i="11" a="1"/>
  <c r="I29" i="11" a="1"/>
  <c r="I28" i="11" a="1"/>
  <c r="I27" i="11" a="1"/>
  <c r="I26" i="11" a="1"/>
  <c r="I25" i="11" a="1"/>
  <c r="I24" i="11" a="1"/>
  <c r="I23" i="11" a="1"/>
  <c r="I22" i="11" a="1"/>
  <c r="I21" i="11" a="1"/>
  <c r="I20" i="11" a="1"/>
  <c r="I19" i="11" a="1"/>
  <c r="I18" i="11" a="1"/>
  <c r="I17" i="11" a="1"/>
  <c r="I16" i="11" a="1"/>
  <c r="I15" i="11" a="1"/>
  <c r="I14" i="11" a="1"/>
  <c r="I13" i="11" a="1"/>
  <c r="I12" i="11" a="1"/>
  <c r="I11" i="11" a="1"/>
  <c r="I10" i="11" a="1"/>
  <c r="I9" i="11" a="1"/>
  <c r="I8" i="11" a="1"/>
  <c r="I7" i="11" a="1"/>
  <c r="I6" i="11" a="1"/>
  <c r="I5" i="11" a="1"/>
  <c r="I436" i="10" a="1"/>
  <c r="I435" i="10" a="1"/>
  <c r="I434" i="10" a="1"/>
  <c r="I433" i="10" a="1"/>
  <c r="I432" i="10" a="1"/>
  <c r="I431" i="10" a="1"/>
  <c r="I430" i="10" a="1"/>
  <c r="I429" i="10" a="1"/>
  <c r="I428" i="10" a="1"/>
  <c r="I427" i="10" a="1"/>
  <c r="I426" i="10" a="1"/>
  <c r="I425" i="10" a="1"/>
  <c r="I424" i="10" a="1"/>
  <c r="I423" i="10" a="1"/>
  <c r="I422" i="10" a="1"/>
  <c r="I421" i="10" a="1"/>
  <c r="I420" i="10" a="1"/>
  <c r="I419" i="10" a="1"/>
  <c r="I418" i="10" a="1"/>
  <c r="I417" i="10" a="1"/>
  <c r="I416" i="10" a="1"/>
  <c r="I415" i="10" a="1"/>
  <c r="I414" i="10" a="1"/>
  <c r="I413" i="10" a="1"/>
  <c r="I412" i="10" a="1"/>
  <c r="I411" i="10" a="1"/>
  <c r="I410" i="10" a="1"/>
  <c r="I409" i="10" a="1"/>
  <c r="I408" i="10" a="1"/>
  <c r="I407" i="10" a="1"/>
  <c r="I406" i="10" a="1"/>
  <c r="I405" i="10" a="1"/>
  <c r="I404" i="10" a="1"/>
  <c r="I403" i="10" a="1"/>
  <c r="I402" i="10" a="1"/>
  <c r="I401" i="10" a="1"/>
  <c r="I400" i="10" a="1"/>
  <c r="I399" i="10" a="1"/>
  <c r="I398" i="10" a="1"/>
  <c r="I397" i="10" a="1"/>
  <c r="I396" i="10" a="1"/>
  <c r="I395" i="10" a="1"/>
  <c r="I394" i="10" a="1"/>
  <c r="I393" i="10" a="1"/>
  <c r="I392" i="10" a="1"/>
  <c r="I391" i="10" a="1"/>
  <c r="I390" i="10" a="1"/>
  <c r="I389" i="10" a="1"/>
  <c r="I388" i="10" a="1"/>
  <c r="I387" i="10" a="1"/>
  <c r="I386" i="10" a="1"/>
  <c r="I385" i="10" a="1"/>
  <c r="I384" i="10" a="1"/>
  <c r="I383" i="10" a="1"/>
  <c r="I382" i="10" a="1"/>
  <c r="I381" i="10" a="1"/>
  <c r="I380" i="10" a="1"/>
  <c r="I379" i="10" a="1"/>
  <c r="I378" i="10" a="1"/>
  <c r="I377" i="10" a="1"/>
  <c r="I376" i="10" a="1"/>
  <c r="I375" i="10" a="1"/>
  <c r="I374" i="10" a="1"/>
  <c r="I373" i="10" a="1"/>
  <c r="I372" i="10" a="1"/>
  <c r="I371" i="10" a="1"/>
  <c r="I370" i="10" a="1"/>
  <c r="I369" i="10" a="1"/>
  <c r="I368" i="10" a="1"/>
  <c r="I367" i="10" a="1"/>
  <c r="I366" i="10" a="1"/>
  <c r="I365" i="10" a="1"/>
  <c r="I364" i="10" a="1"/>
  <c r="I363" i="10" a="1"/>
  <c r="I362" i="10" a="1"/>
  <c r="I361" i="10" a="1"/>
  <c r="I360" i="10" a="1"/>
  <c r="I359" i="10" a="1"/>
  <c r="I358" i="10" a="1"/>
  <c r="I357" i="10" a="1"/>
  <c r="I356" i="10" a="1"/>
  <c r="I355" i="10" a="1"/>
  <c r="I354" i="10" a="1"/>
  <c r="I353" i="10" a="1"/>
  <c r="I352" i="10" a="1"/>
  <c r="I351" i="10" a="1"/>
  <c r="I350" i="10" a="1"/>
  <c r="I349" i="10" a="1"/>
  <c r="I348" i="10" a="1"/>
  <c r="I347" i="10" a="1"/>
  <c r="I346" i="10" a="1"/>
  <c r="I345" i="10" a="1"/>
  <c r="I344" i="10" a="1"/>
  <c r="I343" i="10" a="1"/>
  <c r="I342" i="10" a="1"/>
  <c r="I341" i="10" a="1"/>
  <c r="I340" i="10" a="1"/>
  <c r="I339" i="10" a="1"/>
  <c r="I338" i="10" a="1"/>
  <c r="I337" i="10" a="1"/>
  <c r="I336" i="10" a="1"/>
  <c r="I335" i="10" a="1"/>
  <c r="I334" i="10" a="1"/>
  <c r="I333" i="10" a="1"/>
  <c r="I332" i="10" a="1"/>
  <c r="I331" i="10" a="1"/>
  <c r="I330" i="10" a="1"/>
  <c r="I329" i="10" a="1"/>
  <c r="I328" i="10" a="1"/>
  <c r="I327" i="10" a="1"/>
  <c r="I326" i="10" a="1"/>
  <c r="I325" i="10" a="1"/>
  <c r="I324" i="10" a="1"/>
  <c r="I323" i="10" a="1"/>
  <c r="I322" i="10" a="1"/>
  <c r="I321" i="10" a="1"/>
  <c r="I320" i="10" a="1"/>
  <c r="I319" i="10" a="1"/>
  <c r="I318" i="10" a="1"/>
  <c r="I317" i="10" a="1"/>
  <c r="I316" i="10" a="1"/>
  <c r="I315" i="10" a="1"/>
  <c r="I314" i="10" a="1"/>
  <c r="I313" i="10" a="1"/>
  <c r="I312" i="10" a="1"/>
  <c r="I311" i="10" a="1"/>
  <c r="I310" i="10" a="1"/>
  <c r="I309" i="10" a="1"/>
  <c r="I308" i="10" a="1"/>
  <c r="I307" i="10" a="1"/>
  <c r="I306" i="10" a="1"/>
  <c r="I305" i="10" a="1"/>
  <c r="I304" i="10" a="1"/>
  <c r="I303" i="10" a="1"/>
  <c r="I302" i="10" a="1"/>
  <c r="I301" i="10" a="1"/>
  <c r="I300" i="10" a="1"/>
  <c r="I299" i="10" a="1"/>
  <c r="I298" i="10" a="1"/>
  <c r="I297" i="10" a="1"/>
  <c r="I296" i="10" a="1"/>
  <c r="I295" i="10" a="1"/>
  <c r="I294" i="10" a="1"/>
  <c r="I293" i="10" a="1"/>
  <c r="I292" i="10" a="1"/>
  <c r="I291" i="10" a="1"/>
  <c r="I290" i="10" a="1"/>
  <c r="I289" i="10" a="1"/>
  <c r="I288" i="10" a="1"/>
  <c r="I287" i="10" a="1"/>
  <c r="I286" i="10" a="1"/>
  <c r="I285" i="10" a="1"/>
  <c r="I284" i="10" a="1"/>
  <c r="I283" i="10" a="1"/>
  <c r="I282" i="10" a="1"/>
  <c r="I281" i="10" a="1"/>
  <c r="I280" i="10" a="1"/>
  <c r="I279" i="10" a="1"/>
  <c r="I278" i="10" a="1"/>
  <c r="I277" i="10" a="1"/>
  <c r="I276" i="10" a="1"/>
  <c r="I275" i="10" a="1"/>
  <c r="I274" i="10" a="1"/>
  <c r="I273" i="10" a="1"/>
  <c r="I272" i="10" a="1"/>
  <c r="I271" i="10" a="1"/>
  <c r="I270" i="10" a="1"/>
  <c r="I269" i="10" a="1"/>
  <c r="I268" i="10" a="1"/>
  <c r="I267" i="10" a="1"/>
  <c r="I266" i="10" a="1"/>
  <c r="I265" i="10" a="1"/>
  <c r="I264" i="10" a="1"/>
  <c r="I263" i="10" a="1"/>
  <c r="I262" i="10" a="1"/>
  <c r="I261" i="10" a="1"/>
  <c r="I260" i="10" a="1"/>
  <c r="I259" i="10" a="1"/>
  <c r="I258" i="10" a="1"/>
  <c r="I257" i="10" a="1"/>
  <c r="I256" i="10" a="1"/>
  <c r="I255" i="10" a="1"/>
  <c r="I254" i="10" a="1"/>
  <c r="I253" i="10" a="1"/>
  <c r="I252" i="10" a="1"/>
  <c r="I251" i="10" a="1"/>
  <c r="I250" i="10" a="1"/>
  <c r="I249" i="10" a="1"/>
  <c r="I248" i="10" a="1"/>
  <c r="I247" i="10" a="1"/>
  <c r="I246" i="10" a="1"/>
  <c r="I245" i="10" a="1"/>
  <c r="I244" i="10" a="1"/>
  <c r="I243" i="10" a="1"/>
  <c r="I242" i="10" a="1"/>
  <c r="I241" i="10" a="1"/>
  <c r="I240" i="10" a="1"/>
  <c r="I239" i="10" a="1"/>
  <c r="I238" i="10" a="1"/>
  <c r="I237" i="10" a="1"/>
  <c r="I236" i="10" a="1"/>
  <c r="I235" i="10" a="1"/>
  <c r="I234" i="10" a="1"/>
  <c r="I233" i="10" a="1"/>
  <c r="I232" i="10" a="1"/>
  <c r="I231" i="10" a="1"/>
  <c r="I230" i="10" a="1"/>
  <c r="I229" i="10" a="1"/>
  <c r="I228" i="10" a="1"/>
  <c r="I227" i="10" a="1"/>
  <c r="I226" i="10" a="1"/>
  <c r="I225" i="10" a="1"/>
  <c r="I224" i="10" a="1"/>
  <c r="I223" i="10" a="1"/>
  <c r="I222" i="10" a="1"/>
  <c r="I221" i="10" a="1"/>
  <c r="I220" i="10" a="1"/>
  <c r="I219" i="10" a="1"/>
  <c r="I218" i="10" a="1"/>
  <c r="I217" i="10" a="1"/>
  <c r="I216" i="10" a="1"/>
  <c r="I215" i="10" a="1"/>
  <c r="I214" i="10" a="1"/>
  <c r="I213" i="10" a="1"/>
  <c r="I212" i="10" a="1"/>
  <c r="I211" i="10" a="1"/>
  <c r="I210" i="10" a="1"/>
  <c r="I209" i="10" a="1"/>
  <c r="I208" i="10" a="1"/>
  <c r="I207" i="10" a="1"/>
  <c r="I206" i="10" a="1"/>
  <c r="I205" i="10" a="1"/>
  <c r="I204" i="10" a="1"/>
  <c r="I203" i="10" a="1"/>
  <c r="I202" i="10" a="1"/>
  <c r="I201" i="10" a="1"/>
  <c r="I200" i="10" a="1"/>
  <c r="I199" i="10" a="1"/>
  <c r="I198" i="10" a="1"/>
  <c r="I197" i="10" a="1"/>
  <c r="I196" i="10" a="1"/>
  <c r="I195" i="10" a="1"/>
  <c r="I194" i="10" a="1"/>
  <c r="I193" i="10" a="1"/>
  <c r="I192" i="10" a="1"/>
  <c r="I191" i="10" a="1"/>
  <c r="I190" i="10" a="1"/>
  <c r="I189" i="10" a="1"/>
  <c r="I188" i="10" a="1"/>
  <c r="I187" i="10" a="1"/>
  <c r="I186" i="10" a="1"/>
  <c r="I185" i="10" a="1"/>
  <c r="I184" i="10" a="1"/>
  <c r="I183" i="10" a="1"/>
  <c r="I182" i="10" a="1"/>
  <c r="I181" i="10" a="1"/>
  <c r="I180" i="10" a="1"/>
  <c r="I179" i="10" a="1"/>
  <c r="I178" i="10" a="1"/>
  <c r="I177" i="10" a="1"/>
  <c r="I176" i="10" a="1"/>
  <c r="I175" i="10" a="1"/>
  <c r="I174" i="10" a="1"/>
  <c r="I173" i="10" a="1"/>
  <c r="I172" i="10" a="1"/>
  <c r="I171" i="10" a="1"/>
  <c r="I170" i="10" a="1"/>
  <c r="I169" i="10" a="1"/>
  <c r="I168" i="10" a="1"/>
  <c r="I167" i="10" a="1"/>
  <c r="I166" i="10" a="1"/>
  <c r="I165" i="10" a="1"/>
  <c r="I164" i="10" a="1"/>
  <c r="I163" i="10" a="1"/>
  <c r="I162" i="10" a="1"/>
  <c r="I161" i="10" a="1"/>
  <c r="I160" i="10" a="1"/>
  <c r="I159" i="10" a="1"/>
  <c r="I158" i="10" a="1"/>
  <c r="I157" i="10" a="1"/>
  <c r="I156" i="10" a="1"/>
  <c r="I155" i="10" a="1"/>
  <c r="I154" i="10" a="1"/>
  <c r="I153" i="10" a="1"/>
  <c r="I152" i="10" a="1"/>
  <c r="I151" i="10" a="1"/>
  <c r="I150" i="10" a="1"/>
  <c r="I149" i="10" a="1"/>
  <c r="I148" i="10" a="1"/>
  <c r="I147" i="10" a="1"/>
  <c r="I146" i="10" a="1"/>
  <c r="I145" i="10" a="1"/>
  <c r="I144" i="10" a="1"/>
  <c r="I143" i="10" a="1"/>
  <c r="I142" i="10" a="1"/>
  <c r="I141" i="10" a="1"/>
  <c r="I140" i="10" a="1"/>
  <c r="I139" i="10" a="1"/>
  <c r="I138" i="10" a="1"/>
  <c r="I137" i="10" a="1"/>
  <c r="I136" i="10" a="1"/>
  <c r="I135" i="10" a="1"/>
  <c r="I134" i="10" a="1"/>
  <c r="I133" i="10" a="1"/>
  <c r="I132" i="10" a="1"/>
  <c r="I131" i="10" a="1"/>
  <c r="I130" i="10" a="1"/>
  <c r="I129" i="10" a="1"/>
  <c r="I128" i="10" a="1"/>
  <c r="I127" i="10" a="1"/>
  <c r="I126" i="10" a="1"/>
  <c r="I125" i="10" a="1"/>
  <c r="I124" i="10" a="1"/>
  <c r="I123" i="10" a="1"/>
  <c r="I122" i="10" a="1"/>
  <c r="I121" i="10" a="1"/>
  <c r="I120" i="10" a="1"/>
  <c r="I119" i="10" a="1"/>
  <c r="I118" i="10" a="1"/>
  <c r="I117" i="10" a="1"/>
  <c r="I116" i="10" a="1"/>
  <c r="I115" i="10" a="1"/>
  <c r="I114" i="10" a="1"/>
  <c r="I113" i="10" a="1"/>
  <c r="I112" i="10" a="1"/>
  <c r="I111" i="10" a="1"/>
  <c r="I110" i="10" a="1"/>
  <c r="I109" i="10" a="1"/>
  <c r="I108" i="10" a="1"/>
  <c r="I107" i="10" a="1"/>
  <c r="I106" i="10" a="1"/>
  <c r="I105" i="10" a="1"/>
  <c r="I104" i="10" a="1"/>
  <c r="I103" i="10" a="1"/>
  <c r="I102" i="10" a="1"/>
  <c r="I101" i="10" a="1"/>
  <c r="I100" i="10" a="1"/>
  <c r="I99" i="10" a="1"/>
  <c r="I98" i="10" a="1"/>
  <c r="I97" i="10" a="1"/>
  <c r="I96" i="10" a="1"/>
  <c r="I95" i="10" a="1"/>
  <c r="I94" i="10" a="1"/>
  <c r="I93" i="10" a="1"/>
  <c r="I92" i="10" a="1"/>
  <c r="I91" i="10" a="1"/>
  <c r="I90" i="10" a="1"/>
  <c r="I89" i="10" a="1"/>
  <c r="I88" i="10" a="1"/>
  <c r="I87" i="10" a="1"/>
  <c r="I86" i="10" a="1"/>
  <c r="I85" i="10" a="1"/>
  <c r="I84" i="10" a="1"/>
  <c r="I83" i="10" a="1"/>
  <c r="I82" i="10" a="1"/>
  <c r="I81" i="10" a="1"/>
  <c r="I80" i="10" a="1"/>
  <c r="I79" i="10" a="1"/>
  <c r="I78" i="10" a="1"/>
  <c r="I77" i="10" a="1"/>
  <c r="I76" i="10" a="1"/>
  <c r="I75" i="10" a="1"/>
  <c r="I74" i="10" a="1"/>
  <c r="I73" i="10" a="1"/>
  <c r="I72" i="10" a="1"/>
  <c r="I71" i="10" a="1"/>
  <c r="I70" i="10" a="1"/>
  <c r="I69" i="10" a="1"/>
  <c r="I68" i="10" a="1"/>
  <c r="I67" i="10" a="1"/>
  <c r="I66" i="10" a="1"/>
  <c r="I65" i="10" a="1"/>
  <c r="I64" i="10" a="1"/>
  <c r="I63" i="10" a="1"/>
  <c r="I62" i="10" a="1"/>
  <c r="I61" i="10" a="1"/>
  <c r="I60" i="10" a="1"/>
  <c r="I59" i="10" a="1"/>
  <c r="I58" i="10" a="1"/>
  <c r="I57" i="10" a="1"/>
  <c r="I56" i="10" a="1"/>
  <c r="I55" i="10" a="1"/>
  <c r="I54" i="10" a="1"/>
  <c r="I53" i="10" a="1"/>
  <c r="I52" i="10" a="1"/>
  <c r="I51" i="10" a="1"/>
  <c r="I50" i="10" a="1"/>
  <c r="I49" i="10" a="1"/>
  <c r="I48" i="10" a="1"/>
  <c r="I47" i="10" a="1"/>
  <c r="I46" i="10" a="1"/>
  <c r="I45" i="10" a="1"/>
  <c r="I44" i="10" a="1"/>
  <c r="I43" i="10" a="1"/>
  <c r="I42" i="10" a="1"/>
  <c r="I41" i="10" a="1"/>
  <c r="I40" i="10" a="1"/>
  <c r="I39" i="10" a="1"/>
  <c r="I38" i="10" a="1"/>
  <c r="I37" i="10" a="1"/>
  <c r="I36" i="10" a="1"/>
  <c r="I35" i="10" a="1"/>
  <c r="I34" i="10" a="1"/>
  <c r="I33" i="10" a="1"/>
  <c r="I32" i="10" a="1"/>
  <c r="I31" i="10" a="1"/>
  <c r="I30" i="10" a="1"/>
  <c r="I29" i="10" a="1"/>
  <c r="I28" i="10" a="1"/>
  <c r="I27" i="10" a="1"/>
  <c r="I26" i="10" a="1"/>
  <c r="I25" i="10" a="1"/>
  <c r="I24" i="10" a="1"/>
  <c r="I23" i="10" a="1"/>
  <c r="I22" i="10" a="1"/>
  <c r="I21" i="10" a="1"/>
  <c r="I20" i="10" a="1"/>
  <c r="I19" i="10" a="1"/>
  <c r="I18" i="10" a="1"/>
  <c r="I17" i="10" a="1"/>
  <c r="I16" i="10" a="1"/>
  <c r="I15" i="10" a="1"/>
  <c r="I14" i="10" a="1"/>
  <c r="I13" i="10" a="1"/>
  <c r="I12" i="10" a="1"/>
  <c r="I11" i="10" a="1"/>
  <c r="I10" i="10" a="1"/>
  <c r="I9" i="10" a="1"/>
  <c r="I8" i="10" a="1"/>
  <c r="I7" i="10" a="1"/>
  <c r="I6" i="10" a="1"/>
  <c r="I5" i="10" a="1"/>
  <c r="I40" i="9" a="1"/>
  <c r="I39" i="9" a="1"/>
  <c r="I38" i="9" a="1"/>
  <c r="I37" i="9" a="1"/>
  <c r="I36" i="9" a="1"/>
  <c r="I35" i="9" a="1"/>
  <c r="I34" i="9" a="1"/>
  <c r="I33" i="9" a="1"/>
  <c r="I32" i="9" a="1"/>
  <c r="I31" i="9" a="1"/>
  <c r="I30" i="9" a="1"/>
  <c r="I29" i="9" a="1"/>
  <c r="I28" i="9" a="1"/>
  <c r="I27" i="9" a="1"/>
  <c r="I26" i="9" a="1"/>
  <c r="I25" i="9" a="1"/>
  <c r="I24" i="9" a="1"/>
  <c r="I23" i="9" a="1"/>
  <c r="I22" i="9" a="1"/>
  <c r="I21" i="9" a="1"/>
  <c r="I20" i="9" a="1"/>
  <c r="I19" i="9" a="1"/>
  <c r="I18" i="9" a="1"/>
  <c r="I17" i="9" a="1"/>
  <c r="I16" i="9" a="1"/>
  <c r="I15" i="9" a="1"/>
  <c r="I14" i="9" a="1"/>
  <c r="I13" i="9" a="1"/>
  <c r="I12" i="9" a="1"/>
  <c r="I11" i="9" a="1"/>
  <c r="I10" i="9" a="1"/>
  <c r="I9" i="9" a="1"/>
  <c r="I8" i="9" a="1"/>
  <c r="I7" i="9" a="1"/>
  <c r="I6" i="9" a="1"/>
  <c r="I5" i="9" a="1"/>
  <c r="I22" i="8" a="1"/>
  <c r="I21" i="8" a="1"/>
  <c r="I20" i="8" a="1"/>
  <c r="I19" i="8" a="1"/>
  <c r="I18" i="8" a="1"/>
  <c r="I17" i="8" a="1"/>
  <c r="I16" i="8" a="1"/>
  <c r="I15" i="8" a="1"/>
  <c r="I14" i="8" a="1"/>
  <c r="I13" i="8" a="1"/>
  <c r="I12" i="8" a="1"/>
  <c r="I11" i="8" a="1"/>
  <c r="I10" i="8" a="1"/>
  <c r="I9" i="8" a="1"/>
  <c r="I8" i="8" a="1"/>
  <c r="I7" i="8" a="1"/>
  <c r="I6" i="8" a="1"/>
  <c r="I5" i="8" a="1"/>
  <c r="I161" i="7" a="1"/>
  <c r="I160" i="7" a="1"/>
  <c r="I159" i="7" a="1"/>
  <c r="I158" i="7" a="1"/>
  <c r="I157" i="7" a="1"/>
  <c r="I156" i="7" a="1"/>
  <c r="I155" i="7" a="1"/>
  <c r="I154" i="7" a="1"/>
  <c r="I153" i="7" a="1"/>
  <c r="I152" i="7" a="1"/>
  <c r="I151" i="7" a="1"/>
  <c r="I150" i="7" a="1"/>
  <c r="I149" i="7" a="1"/>
  <c r="I148" i="7" a="1"/>
  <c r="I147" i="7" a="1"/>
  <c r="I146" i="7" a="1"/>
  <c r="I145" i="7" a="1"/>
  <c r="I144" i="7" a="1"/>
  <c r="I143" i="7" a="1"/>
  <c r="I142" i="7" a="1"/>
  <c r="I141" i="7" a="1"/>
  <c r="I140" i="7" a="1"/>
  <c r="I139" i="7" a="1"/>
  <c r="I138" i="7" a="1"/>
  <c r="I137" i="7" a="1"/>
  <c r="I136" i="7" a="1"/>
  <c r="I135" i="7" a="1"/>
  <c r="I134" i="7" a="1"/>
  <c r="I133" i="7" a="1"/>
  <c r="I132" i="7" a="1"/>
  <c r="I131" i="7" a="1"/>
  <c r="I130" i="7" a="1"/>
  <c r="I129" i="7" a="1"/>
  <c r="I128" i="7" a="1"/>
  <c r="I127" i="7" a="1"/>
  <c r="I126" i="7" a="1"/>
  <c r="I125" i="7" a="1"/>
  <c r="I124" i="7" a="1"/>
  <c r="I123" i="7" a="1"/>
  <c r="I122" i="7" a="1"/>
  <c r="I121" i="7" a="1"/>
  <c r="I120" i="7" a="1"/>
  <c r="I119" i="7" a="1"/>
  <c r="I118" i="7" a="1"/>
  <c r="I117" i="7" a="1"/>
  <c r="I116" i="7" a="1"/>
  <c r="I115" i="7" a="1"/>
  <c r="I114" i="7" a="1"/>
  <c r="I113" i="7" a="1"/>
  <c r="I112" i="7" a="1"/>
  <c r="I111" i="7" a="1"/>
  <c r="I110" i="7" a="1"/>
  <c r="I109" i="7" a="1"/>
  <c r="I108" i="7" a="1"/>
  <c r="I107" i="7" a="1"/>
  <c r="I106" i="7" a="1"/>
  <c r="I105" i="7" a="1"/>
  <c r="I104" i="7" a="1"/>
  <c r="I103" i="7" a="1"/>
  <c r="I102" i="7" a="1"/>
  <c r="I101" i="7" a="1"/>
  <c r="I100" i="7" a="1"/>
  <c r="I99" i="7" a="1"/>
  <c r="I98" i="7" a="1"/>
  <c r="I97" i="7" a="1"/>
  <c r="I96" i="7" a="1"/>
  <c r="I95" i="7" a="1"/>
  <c r="I94" i="7" a="1"/>
  <c r="I93" i="7" a="1"/>
  <c r="I92" i="7" a="1"/>
  <c r="I91" i="7" a="1"/>
  <c r="I90" i="7" a="1"/>
  <c r="I89" i="7" a="1"/>
  <c r="I88" i="7" a="1"/>
  <c r="I87" i="7" a="1"/>
  <c r="I86" i="7" a="1"/>
  <c r="I85" i="7" a="1"/>
  <c r="I84" i="7" a="1"/>
  <c r="I83" i="7" a="1"/>
  <c r="I82" i="7" a="1"/>
  <c r="I81" i="7" a="1"/>
  <c r="I80" i="7" a="1"/>
  <c r="I79" i="7" a="1"/>
  <c r="I78" i="7" a="1"/>
  <c r="I77" i="7" a="1"/>
  <c r="I76" i="7" a="1"/>
  <c r="I75" i="7" a="1"/>
  <c r="I74" i="7" a="1"/>
  <c r="I73" i="7" a="1"/>
  <c r="I72" i="7" a="1"/>
  <c r="I71" i="7" a="1"/>
  <c r="I70" i="7" a="1"/>
  <c r="I69" i="7" a="1"/>
  <c r="I68" i="7" a="1"/>
  <c r="I67" i="7" a="1"/>
  <c r="I66" i="7" a="1"/>
  <c r="I65" i="7" a="1"/>
  <c r="I64" i="7" a="1"/>
  <c r="I63" i="7" a="1"/>
  <c r="I62" i="7" a="1"/>
  <c r="I61" i="7" a="1"/>
  <c r="I60" i="7" a="1"/>
  <c r="I59" i="7" a="1"/>
  <c r="I58" i="7" a="1"/>
  <c r="I57" i="7" a="1"/>
  <c r="I56" i="7" a="1"/>
  <c r="I55" i="7" a="1"/>
  <c r="I54" i="7" a="1"/>
  <c r="I53" i="7" a="1"/>
  <c r="I52" i="7" a="1"/>
  <c r="I51" i="7" a="1"/>
  <c r="I50" i="7" a="1"/>
  <c r="I49" i="7" a="1"/>
  <c r="I48" i="7" a="1"/>
  <c r="I47" i="7" a="1"/>
  <c r="I46" i="7" a="1"/>
  <c r="I45" i="7" a="1"/>
  <c r="I44" i="7" a="1"/>
  <c r="I43" i="7" a="1"/>
  <c r="I42" i="7" a="1"/>
  <c r="I41" i="7" a="1"/>
  <c r="I40" i="7" a="1"/>
  <c r="I39" i="7" a="1"/>
  <c r="I38" i="7" a="1"/>
  <c r="I37" i="7" a="1"/>
  <c r="I36" i="7" a="1"/>
  <c r="I35" i="7" a="1"/>
  <c r="I34" i="7" a="1"/>
  <c r="I33" i="7" a="1"/>
  <c r="I32" i="7" a="1"/>
  <c r="I31" i="7" a="1"/>
  <c r="I30" i="7" a="1"/>
  <c r="I29" i="7" a="1"/>
  <c r="I28" i="7" a="1"/>
  <c r="I27" i="7" a="1"/>
  <c r="I26" i="7" a="1"/>
  <c r="I25" i="7" a="1"/>
  <c r="I24" i="7" a="1"/>
  <c r="I23" i="7" a="1"/>
  <c r="I22" i="7" a="1"/>
  <c r="I21" i="7" a="1"/>
  <c r="I20" i="7" a="1"/>
  <c r="I19" i="7" a="1"/>
  <c r="I18" i="7" a="1"/>
  <c r="I17" i="7" a="1"/>
  <c r="I16" i="7" a="1"/>
  <c r="I15" i="7" a="1"/>
  <c r="I14" i="7" a="1"/>
  <c r="I13" i="7" a="1"/>
  <c r="I12" i="7" a="1"/>
  <c r="I11" i="7" a="1"/>
  <c r="I10" i="7" a="1"/>
  <c r="I9" i="7" a="1"/>
  <c r="I8" i="7" a="1"/>
  <c r="I7" i="7" a="1"/>
  <c r="I6" i="7" a="1"/>
  <c r="I5" i="7" a="1"/>
  <c r="I13" i="6" a="1"/>
  <c r="I12" i="6" a="1"/>
  <c r="I11" i="6" a="1"/>
  <c r="I10" i="6" a="1"/>
  <c r="I9" i="6" a="1"/>
  <c r="I8" i="6" a="1"/>
  <c r="I7" i="6" a="1"/>
  <c r="I6" i="6" a="1"/>
  <c r="I5" i="6" a="1"/>
  <c r="I62" i="5" a="1"/>
  <c r="I61" i="5" a="1"/>
  <c r="I60" i="5" a="1"/>
  <c r="I59" i="5" a="1"/>
  <c r="I58" i="5" a="1"/>
  <c r="I57" i="5" a="1"/>
  <c r="I56" i="5" a="1"/>
  <c r="I55" i="5" a="1"/>
  <c r="I54" i="5" a="1"/>
  <c r="I53" i="5" a="1"/>
  <c r="I52" i="5" a="1"/>
  <c r="I51" i="5" a="1"/>
  <c r="I50" i="5" a="1"/>
  <c r="I49" i="5" a="1"/>
  <c r="I48" i="5" a="1"/>
  <c r="I47" i="5" a="1"/>
  <c r="I46" i="5" a="1"/>
  <c r="I45" i="5" a="1"/>
  <c r="I44" i="5" a="1"/>
  <c r="I43" i="5" a="1"/>
  <c r="I42" i="5" a="1"/>
  <c r="I41" i="5" a="1"/>
  <c r="I40" i="5" a="1"/>
  <c r="I39" i="5" a="1"/>
  <c r="I38" i="5" a="1"/>
  <c r="I37" i="5" a="1"/>
  <c r="I36" i="5" a="1"/>
  <c r="I35" i="5" a="1"/>
  <c r="I34" i="5" a="1"/>
  <c r="I33" i="5" a="1"/>
  <c r="I32" i="5" a="1"/>
  <c r="I31" i="5" a="1"/>
  <c r="I30" i="5" a="1"/>
  <c r="I29" i="5" a="1"/>
  <c r="I28" i="5" a="1"/>
  <c r="I27" i="5" a="1"/>
  <c r="I26" i="5" a="1"/>
  <c r="I25" i="5" a="1"/>
  <c r="I24" i="5" a="1"/>
  <c r="I23" i="5" a="1"/>
  <c r="I22" i="5" a="1"/>
  <c r="I21" i="5" a="1"/>
  <c r="I20" i="5" a="1"/>
  <c r="I19" i="5" a="1"/>
  <c r="I18" i="5" a="1"/>
  <c r="I17" i="5" a="1"/>
  <c r="I16" i="5" a="1"/>
  <c r="I15" i="5" a="1"/>
  <c r="I14" i="5" a="1"/>
  <c r="I13" i="5" a="1"/>
  <c r="I12" i="5" a="1"/>
  <c r="I11" i="5" a="1"/>
  <c r="I10" i="5" a="1"/>
  <c r="I9" i="5" a="1"/>
  <c r="I8" i="5" a="1"/>
  <c r="I7" i="5" a="1"/>
  <c r="I6" i="5" a="1"/>
  <c r="I5" i="5" a="1"/>
  <c r="I58" i="4" a="1"/>
  <c r="I57" i="4" a="1"/>
  <c r="I56" i="4" a="1"/>
  <c r="I55" i="4" a="1"/>
  <c r="I54" i="4" a="1"/>
  <c r="I53" i="4" a="1"/>
  <c r="I52" i="4" a="1"/>
  <c r="I51" i="4" a="1"/>
  <c r="I50" i="4" a="1"/>
  <c r="I49" i="4" a="1"/>
  <c r="I48" i="4" a="1"/>
  <c r="I47" i="4" a="1"/>
  <c r="I46" i="4" a="1"/>
  <c r="I45" i="4" a="1"/>
  <c r="I44" i="4" a="1"/>
  <c r="I43" i="4" a="1"/>
  <c r="I42" i="4" a="1"/>
  <c r="I41" i="4" a="1"/>
  <c r="I40" i="4" a="1"/>
  <c r="I39" i="4" a="1"/>
  <c r="I38" i="4" a="1"/>
  <c r="I37" i="4" a="1"/>
  <c r="I36" i="4" a="1"/>
  <c r="I35" i="4" a="1"/>
  <c r="I34" i="4" a="1"/>
  <c r="I33" i="4" a="1"/>
  <c r="I32" i="4" a="1"/>
  <c r="I31" i="4" a="1"/>
  <c r="I30" i="4" a="1"/>
  <c r="I29" i="4" a="1"/>
  <c r="I28" i="4" a="1"/>
  <c r="I27" i="4" a="1"/>
  <c r="I26" i="4" a="1"/>
  <c r="I25" i="4" a="1"/>
  <c r="I24" i="4" a="1"/>
  <c r="I23" i="4" a="1"/>
  <c r="I22" i="4" a="1"/>
  <c r="I21" i="4" a="1"/>
  <c r="I20" i="4" a="1"/>
  <c r="I19" i="4" a="1"/>
  <c r="I18" i="4" a="1"/>
  <c r="I17" i="4" a="1"/>
  <c r="I16" i="4" a="1"/>
  <c r="I15" i="4" a="1"/>
  <c r="I14" i="4" a="1"/>
  <c r="I13" i="4" a="1"/>
  <c r="I12" i="4" a="1"/>
  <c r="I11" i="4" a="1"/>
  <c r="I10" i="4" a="1"/>
  <c r="I9" i="4" a="1"/>
  <c r="I8" i="4" a="1"/>
  <c r="I7" i="4" a="1"/>
  <c r="I6" i="4" a="1"/>
  <c r="I5" i="4" a="1"/>
  <c r="I25" i="3" a="1"/>
  <c r="I24" i="3" a="1"/>
  <c r="I23" i="3" a="1"/>
  <c r="I22" i="3" a="1"/>
  <c r="I21" i="3" a="1"/>
  <c r="I20" i="3" a="1"/>
  <c r="I19" i="3" a="1"/>
  <c r="I18" i="3" a="1"/>
  <c r="I17" i="3" a="1"/>
  <c r="I16" i="3" a="1"/>
  <c r="I15" i="3" a="1"/>
  <c r="I14" i="3" a="1"/>
  <c r="I13" i="3" a="1"/>
  <c r="I12" i="3" a="1"/>
  <c r="I11" i="3" a="1"/>
  <c r="I10" i="3" a="1"/>
  <c r="I9" i="3" a="1"/>
  <c r="I8" i="3" a="1"/>
  <c r="I7" i="3" a="1"/>
  <c r="I6" i="3" a="1"/>
  <c r="I5" i="3" a="1"/>
  <c r="I27" i="2" a="1"/>
  <c r="I26" i="2" a="1"/>
  <c r="I25" i="2" a="1"/>
  <c r="I24" i="2" a="1"/>
  <c r="I23" i="2" a="1"/>
  <c r="I22" i="2" a="1"/>
  <c r="I21" i="2" a="1"/>
  <c r="I20" i="2" a="1"/>
  <c r="I19" i="2" a="1"/>
  <c r="I18" i="2" a="1"/>
  <c r="I17" i="2" a="1"/>
  <c r="I16" i="2" a="1"/>
  <c r="I15" i="2" a="1"/>
  <c r="I14" i="2" a="1"/>
  <c r="I13" i="2" a="1"/>
  <c r="I12" i="2" a="1"/>
  <c r="I11" i="2" a="1"/>
  <c r="I10" i="2" a="1"/>
  <c r="I9" i="2" a="1"/>
  <c r="I8" i="2" a="1"/>
  <c r="I7" i="2" a="1"/>
  <c r="I6" i="2" a="1"/>
  <c r="I5" i="2" a="1"/>
  <c r="I4" i="18" a="1"/>
  <c r="I4" i="17" a="1"/>
  <c r="I4" i="16" a="1"/>
  <c r="I4" i="15" a="1"/>
  <c r="I4" i="14" a="1"/>
  <c r="I4" i="13" a="1"/>
  <c r="I4" i="12" a="1"/>
  <c r="I4" i="11" a="1"/>
  <c r="I4" i="10" a="1"/>
  <c r="I4" i="9" a="1"/>
  <c r="I4" i="8" a="1"/>
  <c r="I4" i="7" a="1"/>
  <c r="I4" i="6" a="1"/>
  <c r="I4" i="5" a="1"/>
  <c r="I4" i="4" a="1"/>
  <c r="I4" i="3" a="1"/>
  <c r="I4" i="2" a="1"/>
  <c r="I39" i="21"/>
  <c r="I38" i="21"/>
  <c r="I37" i="21"/>
  <c r="I36" i="21"/>
  <c r="I35" i="21"/>
  <c r="I34" i="21"/>
  <c r="I31" i="21"/>
  <c r="I30" i="21"/>
  <c r="I29" i="21"/>
  <c r="I28" i="21"/>
  <c r="I27" i="21"/>
  <c r="I26" i="21"/>
  <c r="I25" i="21"/>
  <c r="I22" i="21"/>
  <c r="I21" i="21"/>
  <c r="I20" i="21"/>
  <c r="I19" i="21"/>
  <c r="A5" i="23"/>
  <c r="B5" i="23"/>
  <c r="D5" i="23"/>
  <c r="E5" i="23"/>
  <c r="F5" i="23"/>
  <c r="G5" i="23"/>
  <c r="H5" i="23"/>
  <c r="A6" i="23"/>
  <c r="B6" i="23"/>
  <c r="D6" i="23"/>
  <c r="E6" i="23"/>
  <c r="F6" i="23"/>
  <c r="G6" i="23"/>
  <c r="H6" i="23"/>
  <c r="A7" i="23"/>
  <c r="B7" i="23"/>
  <c r="D7" i="23"/>
  <c r="E7" i="23"/>
  <c r="F7" i="23"/>
  <c r="G7" i="23"/>
  <c r="H7" i="23"/>
  <c r="A8" i="23"/>
  <c r="B8" i="23"/>
  <c r="D8" i="23"/>
  <c r="E8" i="23"/>
  <c r="F8" i="23"/>
  <c r="G8" i="23"/>
  <c r="H8" i="23"/>
  <c r="A9" i="23"/>
  <c r="B9" i="23"/>
  <c r="D9" i="23"/>
  <c r="E9" i="23"/>
  <c r="F9" i="23"/>
  <c r="G9" i="23"/>
  <c r="H9" i="23"/>
  <c r="A10" i="23"/>
  <c r="B10" i="23"/>
  <c r="D10" i="23"/>
  <c r="E10" i="23"/>
  <c r="F10" i="23"/>
  <c r="G10" i="23"/>
  <c r="H10" i="23"/>
  <c r="A11" i="23"/>
  <c r="B11" i="23"/>
  <c r="D11" i="23"/>
  <c r="E11" i="23"/>
  <c r="F11" i="23"/>
  <c r="G11" i="23"/>
  <c r="H11" i="23"/>
  <c r="A12" i="23"/>
  <c r="B12" i="23"/>
  <c r="D12" i="23"/>
  <c r="E12" i="23"/>
  <c r="F12" i="23"/>
  <c r="G12" i="23"/>
  <c r="H12" i="23"/>
  <c r="A13" i="23"/>
  <c r="B13" i="23"/>
  <c r="D13" i="23"/>
  <c r="E13" i="23"/>
  <c r="F13" i="23"/>
  <c r="G13" i="23"/>
  <c r="H13" i="23"/>
  <c r="A14" i="23"/>
  <c r="B14" i="23"/>
  <c r="D14" i="23"/>
  <c r="E14" i="23"/>
  <c r="F14" i="23"/>
  <c r="G14" i="23"/>
  <c r="H14" i="23"/>
  <c r="A15" i="23"/>
  <c r="B15" i="23"/>
  <c r="D15" i="23"/>
  <c r="E15" i="23"/>
  <c r="F15" i="23"/>
  <c r="G15" i="23"/>
  <c r="H15" i="23"/>
  <c r="A16" i="23"/>
  <c r="B16" i="23"/>
  <c r="D16" i="23"/>
  <c r="E16" i="23"/>
  <c r="F16" i="23"/>
  <c r="G16" i="23"/>
  <c r="H16" i="23"/>
  <c r="A17" i="23"/>
  <c r="B17" i="23"/>
  <c r="D17" i="23"/>
  <c r="E17" i="23"/>
  <c r="F17" i="23"/>
  <c r="G17" i="23"/>
  <c r="H17" i="23"/>
  <c r="A18" i="23"/>
  <c r="B18" i="23"/>
  <c r="D18" i="23"/>
  <c r="E18" i="23"/>
  <c r="F18" i="23"/>
  <c r="G18" i="23"/>
  <c r="H18" i="23"/>
  <c r="A19" i="23"/>
  <c r="B19" i="23"/>
  <c r="D19" i="23"/>
  <c r="E19" i="23"/>
  <c r="F19" i="23"/>
  <c r="G19" i="23"/>
  <c r="H19" i="23"/>
  <c r="A20" i="23"/>
  <c r="B20" i="23"/>
  <c r="D20" i="23"/>
  <c r="E20" i="23"/>
  <c r="F20" i="23"/>
  <c r="G20" i="23"/>
  <c r="H20" i="23"/>
  <c r="A21" i="23"/>
  <c r="B21" i="23"/>
  <c r="D21" i="23"/>
  <c r="E21" i="23"/>
  <c r="F21" i="23"/>
  <c r="G21" i="23"/>
  <c r="H21" i="23"/>
  <c r="A22" i="23"/>
  <c r="B22" i="23"/>
  <c r="D22" i="23"/>
  <c r="E22" i="23"/>
  <c r="F22" i="23"/>
  <c r="G22" i="23"/>
  <c r="H22" i="23"/>
  <c r="A23" i="23"/>
  <c r="B23" i="23"/>
  <c r="D23" i="23"/>
  <c r="E23" i="23"/>
  <c r="F23" i="23"/>
  <c r="G23" i="23"/>
  <c r="H23" i="23"/>
  <c r="A24" i="23"/>
  <c r="B24" i="23"/>
  <c r="D24" i="23"/>
  <c r="E24" i="23"/>
  <c r="F24" i="23"/>
  <c r="G24" i="23"/>
  <c r="H24" i="23"/>
  <c r="A25" i="23"/>
  <c r="B25" i="23"/>
  <c r="D25" i="23"/>
  <c r="E25" i="23"/>
  <c r="F25" i="23"/>
  <c r="G25" i="23"/>
  <c r="H25" i="23"/>
  <c r="A26" i="23"/>
  <c r="B26" i="23"/>
  <c r="D26" i="23"/>
  <c r="E26" i="23"/>
  <c r="F26" i="23"/>
  <c r="G26" i="23"/>
  <c r="H26" i="23"/>
  <c r="A27" i="23"/>
  <c r="B27" i="23"/>
  <c r="D27" i="23"/>
  <c r="E27" i="23"/>
  <c r="F27" i="23"/>
  <c r="G27" i="23"/>
  <c r="H27" i="23"/>
  <c r="A28" i="23"/>
  <c r="B28" i="23"/>
  <c r="D28" i="23"/>
  <c r="E28" i="23"/>
  <c r="F28" i="23"/>
  <c r="G28" i="23"/>
  <c r="H28" i="23"/>
  <c r="A29" i="23"/>
  <c r="B29" i="23"/>
  <c r="D29" i="23"/>
  <c r="E29" i="23"/>
  <c r="F29" i="23"/>
  <c r="G29" i="23"/>
  <c r="H29" i="23"/>
  <c r="A30" i="23"/>
  <c r="B30" i="23"/>
  <c r="D30" i="23"/>
  <c r="E30" i="23"/>
  <c r="F30" i="23"/>
  <c r="G30" i="23"/>
  <c r="H30" i="23"/>
  <c r="A31" i="23"/>
  <c r="B31" i="23"/>
  <c r="D31" i="23"/>
  <c r="E31" i="23"/>
  <c r="F31" i="23"/>
  <c r="G31" i="23"/>
  <c r="H31" i="23"/>
  <c r="A32" i="23"/>
  <c r="B32" i="23"/>
  <c r="D32" i="23"/>
  <c r="E32" i="23"/>
  <c r="F32" i="23"/>
  <c r="G32" i="23"/>
  <c r="H32" i="23"/>
  <c r="A33" i="23"/>
  <c r="B33" i="23"/>
  <c r="D33" i="23"/>
  <c r="E33" i="23"/>
  <c r="F33" i="23"/>
  <c r="G33" i="23"/>
  <c r="H33" i="23"/>
  <c r="A34" i="23"/>
  <c r="B34" i="23"/>
  <c r="D34" i="23"/>
  <c r="E34" i="23"/>
  <c r="F34" i="23"/>
  <c r="G34" i="23"/>
  <c r="H34" i="23"/>
  <c r="A35" i="23"/>
  <c r="B35" i="23"/>
  <c r="D35" i="23"/>
  <c r="E35" i="23"/>
  <c r="F35" i="23"/>
  <c r="G35" i="23"/>
  <c r="H35" i="23"/>
  <c r="A36" i="23"/>
  <c r="B36" i="23"/>
  <c r="D36" i="23"/>
  <c r="E36" i="23"/>
  <c r="F36" i="23"/>
  <c r="G36" i="23"/>
  <c r="H36" i="23"/>
  <c r="A37" i="23"/>
  <c r="B37" i="23"/>
  <c r="D37" i="23"/>
  <c r="E37" i="23"/>
  <c r="F37" i="23"/>
  <c r="G37" i="23"/>
  <c r="H37" i="23"/>
  <c r="A38" i="23"/>
  <c r="B38" i="23"/>
  <c r="D38" i="23"/>
  <c r="E38" i="23"/>
  <c r="F38" i="23"/>
  <c r="G38" i="23"/>
  <c r="H38" i="23"/>
  <c r="A39" i="23"/>
  <c r="B39" i="23"/>
  <c r="D39" i="23"/>
  <c r="E39" i="23"/>
  <c r="F39" i="23"/>
  <c r="G39" i="23"/>
  <c r="H39" i="23"/>
  <c r="A40" i="23"/>
  <c r="B40" i="23"/>
  <c r="D40" i="23"/>
  <c r="E40" i="23"/>
  <c r="F40" i="23"/>
  <c r="G40" i="23"/>
  <c r="H40" i="23"/>
  <c r="A41" i="23"/>
  <c r="B41" i="23"/>
  <c r="D41" i="23"/>
  <c r="E41" i="23"/>
  <c r="F41" i="23"/>
  <c r="G41" i="23"/>
  <c r="H41" i="23"/>
  <c r="A42" i="23"/>
  <c r="B42" i="23"/>
  <c r="D42" i="23"/>
  <c r="E42" i="23"/>
  <c r="F42" i="23"/>
  <c r="G42" i="23"/>
  <c r="H42" i="23"/>
  <c r="A43" i="23"/>
  <c r="B43" i="23"/>
  <c r="D43" i="23"/>
  <c r="E43" i="23"/>
  <c r="F43" i="23"/>
  <c r="G43" i="23"/>
  <c r="H43" i="23"/>
  <c r="A44" i="23"/>
  <c r="B44" i="23"/>
  <c r="D44" i="23"/>
  <c r="E44" i="23"/>
  <c r="F44" i="23"/>
  <c r="G44" i="23"/>
  <c r="H44" i="23"/>
  <c r="A45" i="23"/>
  <c r="B45" i="23"/>
  <c r="D45" i="23"/>
  <c r="E45" i="23"/>
  <c r="F45" i="23"/>
  <c r="G45" i="23"/>
  <c r="H45" i="23"/>
  <c r="A46" i="23"/>
  <c r="B46" i="23"/>
  <c r="D46" i="23"/>
  <c r="E46" i="23"/>
  <c r="F46" i="23"/>
  <c r="G46" i="23"/>
  <c r="H46" i="23"/>
  <c r="A47" i="23"/>
  <c r="B47" i="23"/>
  <c r="D47" i="23"/>
  <c r="E47" i="23"/>
  <c r="F47" i="23"/>
  <c r="G47" i="23"/>
  <c r="H47" i="23"/>
  <c r="A48" i="23"/>
  <c r="B48" i="23"/>
  <c r="D48" i="23"/>
  <c r="E48" i="23"/>
  <c r="F48" i="23"/>
  <c r="G48" i="23"/>
  <c r="H48" i="23"/>
  <c r="A49" i="23"/>
  <c r="B49" i="23"/>
  <c r="D49" i="23"/>
  <c r="E49" i="23"/>
  <c r="F49" i="23"/>
  <c r="G49" i="23"/>
  <c r="H49" i="23"/>
  <c r="A50" i="23"/>
  <c r="B50" i="23"/>
  <c r="D50" i="23"/>
  <c r="E50" i="23"/>
  <c r="F50" i="23"/>
  <c r="G50" i="23"/>
  <c r="H50" i="23"/>
  <c r="A51" i="23"/>
  <c r="B51" i="23"/>
  <c r="D51" i="23"/>
  <c r="E51" i="23"/>
  <c r="F51" i="23"/>
  <c r="G51" i="23"/>
  <c r="H51" i="23"/>
  <c r="A52" i="23"/>
  <c r="B52" i="23"/>
  <c r="D52" i="23"/>
  <c r="E52" i="23"/>
  <c r="F52" i="23"/>
  <c r="G52" i="23"/>
  <c r="H52" i="23"/>
  <c r="A53" i="23"/>
  <c r="B53" i="23"/>
  <c r="D53" i="23"/>
  <c r="E53" i="23"/>
  <c r="F53" i="23"/>
  <c r="G53" i="23"/>
  <c r="H53" i="23"/>
  <c r="A54" i="23"/>
  <c r="B54" i="23"/>
  <c r="D54" i="23"/>
  <c r="E54" i="23"/>
  <c r="F54" i="23"/>
  <c r="G54" i="23"/>
  <c r="H54" i="23"/>
  <c r="A55" i="23"/>
  <c r="B55" i="23"/>
  <c r="D55" i="23"/>
  <c r="E55" i="23"/>
  <c r="F55" i="23"/>
  <c r="G55" i="23"/>
  <c r="H55" i="23"/>
  <c r="A56" i="23"/>
  <c r="B56" i="23"/>
  <c r="D56" i="23"/>
  <c r="E56" i="23"/>
  <c r="F56" i="23"/>
  <c r="G56" i="23"/>
  <c r="H56" i="23"/>
  <c r="A57" i="23"/>
  <c r="B57" i="23"/>
  <c r="D57" i="23"/>
  <c r="E57" i="23"/>
  <c r="F57" i="23"/>
  <c r="G57" i="23"/>
  <c r="H57" i="23"/>
  <c r="A58" i="23"/>
  <c r="B58" i="23"/>
  <c r="D58" i="23"/>
  <c r="E58" i="23"/>
  <c r="F58" i="23"/>
  <c r="G58" i="23"/>
  <c r="H58" i="23"/>
  <c r="A59" i="23"/>
  <c r="B59" i="23"/>
  <c r="D59" i="23"/>
  <c r="E59" i="23"/>
  <c r="F59" i="23"/>
  <c r="G59" i="23"/>
  <c r="H59" i="23"/>
  <c r="A60" i="23"/>
  <c r="B60" i="23"/>
  <c r="D60" i="23"/>
  <c r="E60" i="23"/>
  <c r="F60" i="23"/>
  <c r="G60" i="23"/>
  <c r="H60" i="23"/>
  <c r="A61" i="23"/>
  <c r="B61" i="23"/>
  <c r="D61" i="23"/>
  <c r="E61" i="23"/>
  <c r="F61" i="23"/>
  <c r="G61" i="23"/>
  <c r="H61" i="23"/>
  <c r="A62" i="23"/>
  <c r="B62" i="23"/>
  <c r="D62" i="23"/>
  <c r="E62" i="23"/>
  <c r="F62" i="23"/>
  <c r="G62" i="23"/>
  <c r="H62" i="23"/>
  <c r="A63" i="23"/>
  <c r="B63" i="23"/>
  <c r="D63" i="23"/>
  <c r="E63" i="23"/>
  <c r="F63" i="23"/>
  <c r="G63" i="23"/>
  <c r="H63" i="23"/>
  <c r="A64" i="23"/>
  <c r="B64" i="23"/>
  <c r="D64" i="23"/>
  <c r="E64" i="23"/>
  <c r="F64" i="23"/>
  <c r="G64" i="23"/>
  <c r="H64" i="23"/>
  <c r="A65" i="23"/>
  <c r="B65" i="23"/>
  <c r="D65" i="23"/>
  <c r="E65" i="23"/>
  <c r="F65" i="23"/>
  <c r="G65" i="23"/>
  <c r="H65" i="23"/>
  <c r="A66" i="23"/>
  <c r="B66" i="23"/>
  <c r="D66" i="23"/>
  <c r="E66" i="23"/>
  <c r="F66" i="23"/>
  <c r="G66" i="23"/>
  <c r="H66" i="23"/>
  <c r="A67" i="23"/>
  <c r="B67" i="23"/>
  <c r="D67" i="23"/>
  <c r="E67" i="23"/>
  <c r="F67" i="23"/>
  <c r="G67" i="23"/>
  <c r="H67" i="23"/>
  <c r="A68" i="23"/>
  <c r="B68" i="23"/>
  <c r="D68" i="23"/>
  <c r="E68" i="23"/>
  <c r="F68" i="23"/>
  <c r="G68" i="23"/>
  <c r="H68" i="23"/>
  <c r="A69" i="23"/>
  <c r="B69" i="23"/>
  <c r="D69" i="23"/>
  <c r="E69" i="23"/>
  <c r="F69" i="23"/>
  <c r="G69" i="23"/>
  <c r="H69" i="23"/>
  <c r="A70" i="23"/>
  <c r="B70" i="23"/>
  <c r="D70" i="23"/>
  <c r="E70" i="23"/>
  <c r="F70" i="23"/>
  <c r="G70" i="23"/>
  <c r="H70" i="23"/>
  <c r="A71" i="23"/>
  <c r="B71" i="23"/>
  <c r="D71" i="23"/>
  <c r="E71" i="23"/>
  <c r="F71" i="23"/>
  <c r="G71" i="23"/>
  <c r="H71" i="23"/>
  <c r="A72" i="23"/>
  <c r="B72" i="23"/>
  <c r="D72" i="23"/>
  <c r="E72" i="23"/>
  <c r="F72" i="23"/>
  <c r="G72" i="23"/>
  <c r="H72" i="23"/>
  <c r="A73" i="23"/>
  <c r="B73" i="23"/>
  <c r="D73" i="23"/>
  <c r="E73" i="23"/>
  <c r="F73" i="23"/>
  <c r="G73" i="23"/>
  <c r="H73" i="23"/>
  <c r="A74" i="23"/>
  <c r="B74" i="23"/>
  <c r="D74" i="23"/>
  <c r="E74" i="23"/>
  <c r="F74" i="23"/>
  <c r="G74" i="23"/>
  <c r="H74" i="23"/>
  <c r="A75" i="23"/>
  <c r="B75" i="23"/>
  <c r="D75" i="23"/>
  <c r="E75" i="23"/>
  <c r="F75" i="23"/>
  <c r="G75" i="23"/>
  <c r="H75" i="23"/>
  <c r="A76" i="23"/>
  <c r="B76" i="23"/>
  <c r="D76" i="23"/>
  <c r="E76" i="23"/>
  <c r="F76" i="23"/>
  <c r="G76" i="23"/>
  <c r="H76" i="23"/>
  <c r="A77" i="23"/>
  <c r="B77" i="23"/>
  <c r="D77" i="23"/>
  <c r="E77" i="23"/>
  <c r="F77" i="23"/>
  <c r="G77" i="23"/>
  <c r="H77" i="23"/>
  <c r="A78" i="23"/>
  <c r="B78" i="23"/>
  <c r="D78" i="23"/>
  <c r="E78" i="23"/>
  <c r="F78" i="23"/>
  <c r="G78" i="23"/>
  <c r="H78" i="23"/>
  <c r="A79" i="23"/>
  <c r="B79" i="23"/>
  <c r="D79" i="23"/>
  <c r="E79" i="23"/>
  <c r="F79" i="23"/>
  <c r="G79" i="23"/>
  <c r="H79" i="23"/>
  <c r="A193" i="22"/>
  <c r="B193" i="22"/>
  <c r="D193" i="22"/>
  <c r="E193" i="22"/>
  <c r="F193" i="22"/>
  <c r="G193" i="22"/>
  <c r="H193" i="22"/>
  <c r="A194" i="22"/>
  <c r="B194" i="22"/>
  <c r="D194" i="22"/>
  <c r="E194" i="22"/>
  <c r="F194" i="22"/>
  <c r="G194" i="22"/>
  <c r="H194" i="22"/>
  <c r="A195" i="22"/>
  <c r="B195" i="22"/>
  <c r="D195" i="22"/>
  <c r="E195" i="22"/>
  <c r="F195" i="22"/>
  <c r="G195" i="22"/>
  <c r="H195" i="22"/>
  <c r="A196" i="22"/>
  <c r="B196" i="22"/>
  <c r="D196" i="22"/>
  <c r="E196" i="22"/>
  <c r="F196" i="22"/>
  <c r="G196" i="22"/>
  <c r="H196" i="22"/>
  <c r="A197" i="22"/>
  <c r="B197" i="22"/>
  <c r="D197" i="22"/>
  <c r="E197" i="22"/>
  <c r="F197" i="22"/>
  <c r="G197" i="22"/>
  <c r="H197" i="22"/>
  <c r="A198" i="22"/>
  <c r="B198" i="22"/>
  <c r="D198" i="22"/>
  <c r="E198" i="22"/>
  <c r="F198" i="22"/>
  <c r="G198" i="22"/>
  <c r="H198" i="22"/>
  <c r="A199" i="22"/>
  <c r="B199" i="22"/>
  <c r="D199" i="22"/>
  <c r="E199" i="22"/>
  <c r="F199" i="22"/>
  <c r="G199" i="22"/>
  <c r="H199" i="22"/>
  <c r="A200" i="22"/>
  <c r="B200" i="22"/>
  <c r="D200" i="22"/>
  <c r="E200" i="22"/>
  <c r="F200" i="22"/>
  <c r="G200" i="22"/>
  <c r="H200" i="22"/>
  <c r="A201" i="22"/>
  <c r="B201" i="22"/>
  <c r="D201" i="22"/>
  <c r="E201" i="22"/>
  <c r="F201" i="22"/>
  <c r="G201" i="22"/>
  <c r="H201" i="22"/>
  <c r="A202" i="22"/>
  <c r="B202" i="22"/>
  <c r="D202" i="22"/>
  <c r="E202" i="22"/>
  <c r="F202" i="22"/>
  <c r="G202" i="22"/>
  <c r="H202" i="22"/>
  <c r="A203" i="22"/>
  <c r="B203" i="22"/>
  <c r="D203" i="22"/>
  <c r="E203" i="22"/>
  <c r="F203" i="22"/>
  <c r="G203" i="22"/>
  <c r="H203" i="22"/>
  <c r="A204" i="22"/>
  <c r="B204" i="22"/>
  <c r="D204" i="22"/>
  <c r="E204" i="22"/>
  <c r="F204" i="22"/>
  <c r="G204" i="22"/>
  <c r="H204" i="22"/>
  <c r="A205" i="22"/>
  <c r="B205" i="22"/>
  <c r="D205" i="22"/>
  <c r="E205" i="22"/>
  <c r="F205" i="22"/>
  <c r="G205" i="22"/>
  <c r="H205" i="22"/>
  <c r="A206" i="22"/>
  <c r="B206" i="22"/>
  <c r="D206" i="22"/>
  <c r="E206" i="22"/>
  <c r="F206" i="22"/>
  <c r="G206" i="22"/>
  <c r="H206" i="22"/>
  <c r="A207" i="22"/>
  <c r="B207" i="22"/>
  <c r="D207" i="22"/>
  <c r="E207" i="22"/>
  <c r="F207" i="22"/>
  <c r="G207" i="22"/>
  <c r="H207" i="22"/>
  <c r="A208" i="22"/>
  <c r="B208" i="22"/>
  <c r="D208" i="22"/>
  <c r="E208" i="22"/>
  <c r="F208" i="22"/>
  <c r="G208" i="22"/>
  <c r="H208" i="22"/>
  <c r="A209" i="22"/>
  <c r="B209" i="22"/>
  <c r="D209" i="22"/>
  <c r="E209" i="22"/>
  <c r="F209" i="22"/>
  <c r="G209" i="22"/>
  <c r="H209" i="22"/>
  <c r="A210" i="22"/>
  <c r="B210" i="22"/>
  <c r="D210" i="22"/>
  <c r="E210" i="22"/>
  <c r="F210" i="22"/>
  <c r="G210" i="22"/>
  <c r="H210" i="22"/>
  <c r="A211" i="22"/>
  <c r="B211" i="22"/>
  <c r="D211" i="22"/>
  <c r="E211" i="22"/>
  <c r="F211" i="22"/>
  <c r="G211" i="22"/>
  <c r="H211" i="22"/>
  <c r="A212" i="22"/>
  <c r="B212" i="22"/>
  <c r="D212" i="22"/>
  <c r="E212" i="22"/>
  <c r="F212" i="22"/>
  <c r="G212" i="22"/>
  <c r="H212" i="22"/>
  <c r="A213" i="22"/>
  <c r="B213" i="22"/>
  <c r="D213" i="22"/>
  <c r="E213" i="22"/>
  <c r="F213" i="22"/>
  <c r="G213" i="22"/>
  <c r="H213" i="22"/>
  <c r="A214" i="22"/>
  <c r="B214" i="22"/>
  <c r="D214" i="22"/>
  <c r="E214" i="22"/>
  <c r="F214" i="22"/>
  <c r="G214" i="22"/>
  <c r="H214" i="22"/>
  <c r="A215" i="22"/>
  <c r="B215" i="22"/>
  <c r="D215" i="22"/>
  <c r="E215" i="22"/>
  <c r="F215" i="22"/>
  <c r="G215" i="22"/>
  <c r="H215" i="22"/>
  <c r="A216" i="22"/>
  <c r="B216" i="22"/>
  <c r="D216" i="22"/>
  <c r="E216" i="22"/>
  <c r="F216" i="22"/>
  <c r="G216" i="22"/>
  <c r="H216" i="22"/>
  <c r="A217" i="22"/>
  <c r="B217" i="22"/>
  <c r="D217" i="22"/>
  <c r="E217" i="22"/>
  <c r="F217" i="22"/>
  <c r="G217" i="22"/>
  <c r="H217" i="22"/>
  <c r="A218" i="22"/>
  <c r="B218" i="22"/>
  <c r="D218" i="22"/>
  <c r="E218" i="22"/>
  <c r="F218" i="22"/>
  <c r="G218" i="22"/>
  <c r="H218" i="22"/>
  <c r="A219" i="22"/>
  <c r="B219" i="22"/>
  <c r="D219" i="22"/>
  <c r="E219" i="22"/>
  <c r="F219" i="22"/>
  <c r="G219" i="22"/>
  <c r="H219" i="22"/>
  <c r="A220" i="22"/>
  <c r="B220" i="22"/>
  <c r="D220" i="22"/>
  <c r="E220" i="22"/>
  <c r="F220" i="22"/>
  <c r="G220" i="22"/>
  <c r="H220" i="22"/>
  <c r="A221" i="22"/>
  <c r="B221" i="22"/>
  <c r="D221" i="22"/>
  <c r="E221" i="22"/>
  <c r="F221" i="22"/>
  <c r="G221" i="22"/>
  <c r="H221" i="22"/>
  <c r="A222" i="22"/>
  <c r="B222" i="22"/>
  <c r="D222" i="22"/>
  <c r="E222" i="22"/>
  <c r="F222" i="22"/>
  <c r="G222" i="22"/>
  <c r="H222" i="22"/>
  <c r="A223" i="22"/>
  <c r="B223" i="22"/>
  <c r="D223" i="22"/>
  <c r="E223" i="22"/>
  <c r="F223" i="22"/>
  <c r="G223" i="22"/>
  <c r="H223" i="22"/>
  <c r="A224" i="22"/>
  <c r="B224" i="22"/>
  <c r="D224" i="22"/>
  <c r="E224" i="22"/>
  <c r="F224" i="22"/>
  <c r="G224" i="22"/>
  <c r="H224" i="22"/>
  <c r="A225" i="22"/>
  <c r="B225" i="22"/>
  <c r="D225" i="22"/>
  <c r="E225" i="22"/>
  <c r="F225" i="22"/>
  <c r="G225" i="22"/>
  <c r="H225" i="22"/>
  <c r="A226" i="22"/>
  <c r="B226" i="22"/>
  <c r="D226" i="22"/>
  <c r="E226" i="22"/>
  <c r="F226" i="22"/>
  <c r="G226" i="22"/>
  <c r="H226" i="22"/>
  <c r="A227" i="22"/>
  <c r="B227" i="22"/>
  <c r="D227" i="22"/>
  <c r="E227" i="22"/>
  <c r="F227" i="22"/>
  <c r="G227" i="22"/>
  <c r="H227" i="22"/>
  <c r="A228" i="22"/>
  <c r="B228" i="22"/>
  <c r="D228" i="22"/>
  <c r="E228" i="22"/>
  <c r="F228" i="22"/>
  <c r="G228" i="22"/>
  <c r="H228" i="22"/>
  <c r="A229" i="22"/>
  <c r="B229" i="22"/>
  <c r="D229" i="22"/>
  <c r="E229" i="22"/>
  <c r="F229" i="22"/>
  <c r="G229" i="22"/>
  <c r="H229" i="22"/>
  <c r="A230" i="22"/>
  <c r="B230" i="22"/>
  <c r="D230" i="22"/>
  <c r="E230" i="22"/>
  <c r="F230" i="22"/>
  <c r="G230" i="22"/>
  <c r="H230" i="22"/>
  <c r="A231" i="22"/>
  <c r="B231" i="22"/>
  <c r="D231" i="22"/>
  <c r="E231" i="22"/>
  <c r="F231" i="22"/>
  <c r="G231" i="22"/>
  <c r="H231" i="22"/>
  <c r="A232" i="22"/>
  <c r="B232" i="22"/>
  <c r="D232" i="22"/>
  <c r="E232" i="22"/>
  <c r="F232" i="22"/>
  <c r="G232" i="22"/>
  <c r="H232" i="22"/>
  <c r="A233" i="22"/>
  <c r="B233" i="22"/>
  <c r="D233" i="22"/>
  <c r="E233" i="22"/>
  <c r="F233" i="22"/>
  <c r="G233" i="22"/>
  <c r="H233" i="22"/>
  <c r="A234" i="22"/>
  <c r="B234" i="22"/>
  <c r="D234" i="22"/>
  <c r="E234" i="22"/>
  <c r="F234" i="22"/>
  <c r="G234" i="22"/>
  <c r="H234" i="22"/>
  <c r="A235" i="22"/>
  <c r="B235" i="22"/>
  <c r="D235" i="22"/>
  <c r="E235" i="22"/>
  <c r="F235" i="22"/>
  <c r="G235" i="22"/>
  <c r="H235" i="22"/>
  <c r="A236" i="22"/>
  <c r="B236" i="22"/>
  <c r="D236" i="22"/>
  <c r="E236" i="22"/>
  <c r="F236" i="22"/>
  <c r="G236" i="22"/>
  <c r="H236" i="22"/>
  <c r="A237" i="22"/>
  <c r="B237" i="22"/>
  <c r="D237" i="22"/>
  <c r="E237" i="22"/>
  <c r="F237" i="22"/>
  <c r="G237" i="22"/>
  <c r="H237" i="22"/>
  <c r="A238" i="22"/>
  <c r="B238" i="22"/>
  <c r="D238" i="22"/>
  <c r="E238" i="22"/>
  <c r="F238" i="22"/>
  <c r="G238" i="22"/>
  <c r="H238" i="22"/>
  <c r="A239" i="22"/>
  <c r="B239" i="22"/>
  <c r="D239" i="22"/>
  <c r="E239" i="22"/>
  <c r="F239" i="22"/>
  <c r="G239" i="22"/>
  <c r="H239" i="22"/>
  <c r="A240" i="22"/>
  <c r="B240" i="22"/>
  <c r="D240" i="22"/>
  <c r="E240" i="22"/>
  <c r="F240" i="22"/>
  <c r="G240" i="22"/>
  <c r="H240" i="22"/>
  <c r="A241" i="22"/>
  <c r="B241" i="22"/>
  <c r="D241" i="22"/>
  <c r="E241" i="22"/>
  <c r="F241" i="22"/>
  <c r="G241" i="22"/>
  <c r="H241" i="22"/>
  <c r="A242" i="22"/>
  <c r="B242" i="22"/>
  <c r="D242" i="22"/>
  <c r="E242" i="22"/>
  <c r="F242" i="22"/>
  <c r="G242" i="22"/>
  <c r="H242" i="22"/>
  <c r="A243" i="22"/>
  <c r="B243" i="22"/>
  <c r="D243" i="22"/>
  <c r="E243" i="22"/>
  <c r="F243" i="22"/>
  <c r="G243" i="22"/>
  <c r="H243" i="22"/>
  <c r="A244" i="22"/>
  <c r="B244" i="22"/>
  <c r="D244" i="22"/>
  <c r="E244" i="22"/>
  <c r="F244" i="22"/>
  <c r="G244" i="22"/>
  <c r="H244" i="22"/>
  <c r="A245" i="22"/>
  <c r="B245" i="22"/>
  <c r="D245" i="22"/>
  <c r="E245" i="22"/>
  <c r="F245" i="22"/>
  <c r="G245" i="22"/>
  <c r="H245" i="22"/>
  <c r="A246" i="22"/>
  <c r="B246" i="22"/>
  <c r="D246" i="22"/>
  <c r="E246" i="22"/>
  <c r="F246" i="22"/>
  <c r="G246" i="22"/>
  <c r="H246" i="22"/>
  <c r="A247" i="22"/>
  <c r="B247" i="22"/>
  <c r="D247" i="22"/>
  <c r="E247" i="22"/>
  <c r="F247" i="22"/>
  <c r="G247" i="22"/>
  <c r="H247" i="22"/>
  <c r="A248" i="22"/>
  <c r="B248" i="22"/>
  <c r="D248" i="22"/>
  <c r="E248" i="22"/>
  <c r="F248" i="22"/>
  <c r="G248" i="22"/>
  <c r="H248" i="22"/>
  <c r="A249" i="22"/>
  <c r="B249" i="22"/>
  <c r="D249" i="22"/>
  <c r="E249" i="22"/>
  <c r="F249" i="22"/>
  <c r="G249" i="22"/>
  <c r="H249" i="22"/>
  <c r="A250" i="22"/>
  <c r="B250" i="22"/>
  <c r="D250" i="22"/>
  <c r="E250" i="22"/>
  <c r="F250" i="22"/>
  <c r="G250" i="22"/>
  <c r="H250" i="22"/>
  <c r="A251" i="22"/>
  <c r="B251" i="22"/>
  <c r="D251" i="22"/>
  <c r="E251" i="22"/>
  <c r="F251" i="22"/>
  <c r="G251" i="22"/>
  <c r="H251" i="22"/>
  <c r="A252" i="22"/>
  <c r="B252" i="22"/>
  <c r="D252" i="22"/>
  <c r="E252" i="22"/>
  <c r="F252" i="22"/>
  <c r="G252" i="22"/>
  <c r="H252" i="22"/>
  <c r="A253" i="22"/>
  <c r="B253" i="22"/>
  <c r="D253" i="22"/>
  <c r="E253" i="22"/>
  <c r="F253" i="22"/>
  <c r="G253" i="22"/>
  <c r="H253" i="22"/>
  <c r="A254" i="22"/>
  <c r="B254" i="22"/>
  <c r="D254" i="22"/>
  <c r="E254" i="22"/>
  <c r="F254" i="22"/>
  <c r="G254" i="22"/>
  <c r="H254" i="22"/>
  <c r="A255" i="22"/>
  <c r="B255" i="22"/>
  <c r="D255" i="22"/>
  <c r="E255" i="22"/>
  <c r="F255" i="22"/>
  <c r="G255" i="22"/>
  <c r="H255" i="22"/>
  <c r="A256" i="22"/>
  <c r="B256" i="22"/>
  <c r="D256" i="22"/>
  <c r="E256" i="22"/>
  <c r="F256" i="22"/>
  <c r="G256" i="22"/>
  <c r="H256" i="22"/>
  <c r="A257" i="22"/>
  <c r="B257" i="22"/>
  <c r="D257" i="22"/>
  <c r="E257" i="22"/>
  <c r="F257" i="22"/>
  <c r="G257" i="22"/>
  <c r="H257" i="22"/>
  <c r="A258" i="22"/>
  <c r="B258" i="22"/>
  <c r="D258" i="22"/>
  <c r="E258" i="22"/>
  <c r="F258" i="22"/>
  <c r="G258" i="22"/>
  <c r="H258" i="22"/>
  <c r="A259" i="22"/>
  <c r="B259" i="22"/>
  <c r="D259" i="22"/>
  <c r="E259" i="22"/>
  <c r="F259" i="22"/>
  <c r="G259" i="22"/>
  <c r="H259" i="22"/>
  <c r="A260" i="22"/>
  <c r="B260" i="22"/>
  <c r="D260" i="22"/>
  <c r="E260" i="22"/>
  <c r="F260" i="22"/>
  <c r="G260" i="22"/>
  <c r="H260" i="22"/>
  <c r="A261" i="22"/>
  <c r="B261" i="22"/>
  <c r="D261" i="22"/>
  <c r="E261" i="22"/>
  <c r="F261" i="22"/>
  <c r="G261" i="22"/>
  <c r="H261" i="22"/>
  <c r="A262" i="22"/>
  <c r="B262" i="22"/>
  <c r="D262" i="22"/>
  <c r="E262" i="22"/>
  <c r="F262" i="22"/>
  <c r="G262" i="22"/>
  <c r="H262" i="22"/>
  <c r="A263" i="22"/>
  <c r="B263" i="22"/>
  <c r="D263" i="22"/>
  <c r="E263" i="22"/>
  <c r="F263" i="22"/>
  <c r="G263" i="22"/>
  <c r="H263" i="22"/>
  <c r="A264" i="22"/>
  <c r="B264" i="22"/>
  <c r="D264" i="22"/>
  <c r="E264" i="22"/>
  <c r="F264" i="22"/>
  <c r="G264" i="22"/>
  <c r="H264" i="22"/>
  <c r="A265" i="22"/>
  <c r="B265" i="22"/>
  <c r="D265" i="22"/>
  <c r="E265" i="22"/>
  <c r="F265" i="22"/>
  <c r="G265" i="22"/>
  <c r="H265" i="22"/>
  <c r="A266" i="22"/>
  <c r="B266" i="22"/>
  <c r="D266" i="22"/>
  <c r="E266" i="22"/>
  <c r="F266" i="22"/>
  <c r="G266" i="22"/>
  <c r="H266" i="22"/>
  <c r="A267" i="22"/>
  <c r="B267" i="22"/>
  <c r="D267" i="22"/>
  <c r="E267" i="22"/>
  <c r="F267" i="22"/>
  <c r="G267" i="22"/>
  <c r="H267" i="22"/>
  <c r="A268" i="22"/>
  <c r="B268" i="22"/>
  <c r="D268" i="22"/>
  <c r="E268" i="22"/>
  <c r="F268" i="22"/>
  <c r="G268" i="22"/>
  <c r="H268" i="22"/>
  <c r="A269" i="22"/>
  <c r="B269" i="22"/>
  <c r="D269" i="22"/>
  <c r="E269" i="22"/>
  <c r="F269" i="22"/>
  <c r="G269" i="22"/>
  <c r="H269" i="22"/>
  <c r="A270" i="22"/>
  <c r="B270" i="22"/>
  <c r="D270" i="22"/>
  <c r="E270" i="22"/>
  <c r="F270" i="22"/>
  <c r="G270" i="22"/>
  <c r="H270" i="22"/>
  <c r="A271" i="22"/>
  <c r="B271" i="22"/>
  <c r="D271" i="22"/>
  <c r="E271" i="22"/>
  <c r="F271" i="22"/>
  <c r="G271" i="22"/>
  <c r="H271" i="22"/>
  <c r="A272" i="22"/>
  <c r="B272" i="22"/>
  <c r="D272" i="22"/>
  <c r="E272" i="22"/>
  <c r="F272" i="22"/>
  <c r="G272" i="22"/>
  <c r="H272" i="22"/>
  <c r="A273" i="22"/>
  <c r="B273" i="22"/>
  <c r="D273" i="22"/>
  <c r="E273" i="22"/>
  <c r="F273" i="22"/>
  <c r="G273" i="22"/>
  <c r="H273" i="22"/>
  <c r="A274" i="22"/>
  <c r="B274" i="22"/>
  <c r="D274" i="22"/>
  <c r="E274" i="22"/>
  <c r="F274" i="22"/>
  <c r="G274" i="22"/>
  <c r="H274" i="22"/>
  <c r="A275" i="22"/>
  <c r="B275" i="22"/>
  <c r="D275" i="22"/>
  <c r="E275" i="22"/>
  <c r="F275" i="22"/>
  <c r="G275" i="22"/>
  <c r="H275" i="22"/>
  <c r="A276" i="22"/>
  <c r="B276" i="22"/>
  <c r="D276" i="22"/>
  <c r="E276" i="22"/>
  <c r="F276" i="22"/>
  <c r="G276" i="22"/>
  <c r="H276" i="22"/>
  <c r="A277" i="22"/>
  <c r="B277" i="22"/>
  <c r="D277" i="22"/>
  <c r="E277" i="22"/>
  <c r="F277" i="22"/>
  <c r="G277" i="22"/>
  <c r="H277" i="22"/>
  <c r="A278" i="22"/>
  <c r="B278" i="22"/>
  <c r="D278" i="22"/>
  <c r="E278" i="22"/>
  <c r="F278" i="22"/>
  <c r="G278" i="22"/>
  <c r="H278" i="22"/>
  <c r="A279" i="22"/>
  <c r="B279" i="22"/>
  <c r="D279" i="22"/>
  <c r="E279" i="22"/>
  <c r="F279" i="22"/>
  <c r="G279" i="22"/>
  <c r="H279" i="22"/>
  <c r="A280" i="22"/>
  <c r="B280" i="22"/>
  <c r="D280" i="22"/>
  <c r="E280" i="22"/>
  <c r="F280" i="22"/>
  <c r="G280" i="22"/>
  <c r="H280" i="22"/>
  <c r="A281" i="22"/>
  <c r="B281" i="22"/>
  <c r="D281" i="22"/>
  <c r="E281" i="22"/>
  <c r="F281" i="22"/>
  <c r="G281" i="22"/>
  <c r="H281" i="22"/>
  <c r="A282" i="22"/>
  <c r="B282" i="22"/>
  <c r="D282" i="22"/>
  <c r="E282" i="22"/>
  <c r="F282" i="22"/>
  <c r="G282" i="22"/>
  <c r="H282" i="22"/>
  <c r="A283" i="22"/>
  <c r="B283" i="22"/>
  <c r="D283" i="22"/>
  <c r="E283" i="22"/>
  <c r="F283" i="22"/>
  <c r="G283" i="22"/>
  <c r="H283" i="22"/>
  <c r="A284" i="22"/>
  <c r="B284" i="22"/>
  <c r="D284" i="22"/>
  <c r="E284" i="22"/>
  <c r="F284" i="22"/>
  <c r="G284" i="22"/>
  <c r="H284" i="22"/>
  <c r="A285" i="22"/>
  <c r="B285" i="22"/>
  <c r="D285" i="22"/>
  <c r="E285" i="22"/>
  <c r="F285" i="22"/>
  <c r="G285" i="22"/>
  <c r="H285" i="22"/>
  <c r="A286" i="22"/>
  <c r="B286" i="22"/>
  <c r="D286" i="22"/>
  <c r="E286" i="22"/>
  <c r="F286" i="22"/>
  <c r="G286" i="22"/>
  <c r="H286" i="22"/>
  <c r="A287" i="22"/>
  <c r="B287" i="22"/>
  <c r="D287" i="22"/>
  <c r="E287" i="22"/>
  <c r="F287" i="22"/>
  <c r="G287" i="22"/>
  <c r="H287" i="22"/>
  <c r="A288" i="22"/>
  <c r="B288" i="22"/>
  <c r="D288" i="22"/>
  <c r="E288" i="22"/>
  <c r="F288" i="22"/>
  <c r="G288" i="22"/>
  <c r="H288" i="22"/>
  <c r="A289" i="22"/>
  <c r="B289" i="22"/>
  <c r="D289" i="22"/>
  <c r="E289" i="22"/>
  <c r="F289" i="22"/>
  <c r="G289" i="22"/>
  <c r="H289" i="22"/>
  <c r="A290" i="22"/>
  <c r="B290" i="22"/>
  <c r="D290" i="22"/>
  <c r="E290" i="22"/>
  <c r="F290" i="22"/>
  <c r="G290" i="22"/>
  <c r="H290" i="22"/>
  <c r="A291" i="22"/>
  <c r="B291" i="22"/>
  <c r="D291" i="22"/>
  <c r="E291" i="22"/>
  <c r="F291" i="22"/>
  <c r="G291" i="22"/>
  <c r="H291" i="22"/>
  <c r="A292" i="22"/>
  <c r="B292" i="22"/>
  <c r="D292" i="22"/>
  <c r="E292" i="22"/>
  <c r="F292" i="22"/>
  <c r="G292" i="22"/>
  <c r="H292" i="22"/>
  <c r="A293" i="22"/>
  <c r="B293" i="22"/>
  <c r="D293" i="22"/>
  <c r="E293" i="22"/>
  <c r="F293" i="22"/>
  <c r="G293" i="22"/>
  <c r="H293" i="22"/>
  <c r="A294" i="22"/>
  <c r="B294" i="22"/>
  <c r="D294" i="22"/>
  <c r="E294" i="22"/>
  <c r="F294" i="22"/>
  <c r="G294" i="22"/>
  <c r="H294" i="22"/>
  <c r="A295" i="22"/>
  <c r="B295" i="22"/>
  <c r="D295" i="22"/>
  <c r="E295" i="22"/>
  <c r="F295" i="22"/>
  <c r="G295" i="22"/>
  <c r="H295" i="22"/>
  <c r="A296" i="22"/>
  <c r="B296" i="22"/>
  <c r="D296" i="22"/>
  <c r="E296" i="22"/>
  <c r="F296" i="22"/>
  <c r="G296" i="22"/>
  <c r="H296" i="22"/>
  <c r="A297" i="22"/>
  <c r="B297" i="22"/>
  <c r="D297" i="22"/>
  <c r="E297" i="22"/>
  <c r="F297" i="22"/>
  <c r="G297" i="22"/>
  <c r="H297" i="22"/>
  <c r="A298" i="22"/>
  <c r="B298" i="22"/>
  <c r="D298" i="22"/>
  <c r="E298" i="22"/>
  <c r="F298" i="22"/>
  <c r="G298" i="22"/>
  <c r="H298" i="22"/>
  <c r="A299" i="22"/>
  <c r="B299" i="22"/>
  <c r="D299" i="22"/>
  <c r="E299" i="22"/>
  <c r="F299" i="22"/>
  <c r="G299" i="22"/>
  <c r="H299" i="22"/>
  <c r="A300" i="22"/>
  <c r="B300" i="22"/>
  <c r="D300" i="22"/>
  <c r="E300" i="22"/>
  <c r="F300" i="22"/>
  <c r="G300" i="22"/>
  <c r="H300" i="22"/>
  <c r="A301" i="22"/>
  <c r="B301" i="22"/>
  <c r="D301" i="22"/>
  <c r="E301" i="22"/>
  <c r="F301" i="22"/>
  <c r="G301" i="22"/>
  <c r="H301" i="22"/>
  <c r="A302" i="22"/>
  <c r="B302" i="22"/>
  <c r="D302" i="22"/>
  <c r="E302" i="22"/>
  <c r="F302" i="22"/>
  <c r="G302" i="22"/>
  <c r="H302" i="22"/>
  <c r="A303" i="22"/>
  <c r="B303" i="22"/>
  <c r="D303" i="22"/>
  <c r="E303" i="22"/>
  <c r="F303" i="22"/>
  <c r="G303" i="22"/>
  <c r="H303" i="22"/>
  <c r="A304" i="22"/>
  <c r="B304" i="22"/>
  <c r="D304" i="22"/>
  <c r="E304" i="22"/>
  <c r="F304" i="22"/>
  <c r="G304" i="22"/>
  <c r="H304" i="22"/>
  <c r="A305" i="22"/>
  <c r="B305" i="22"/>
  <c r="D305" i="22"/>
  <c r="E305" i="22"/>
  <c r="F305" i="22"/>
  <c r="G305" i="22"/>
  <c r="H305" i="22"/>
  <c r="A306" i="22"/>
  <c r="B306" i="22"/>
  <c r="D306" i="22"/>
  <c r="E306" i="22"/>
  <c r="F306" i="22"/>
  <c r="G306" i="22"/>
  <c r="H306" i="22"/>
  <c r="A307" i="22"/>
  <c r="B307" i="22"/>
  <c r="D307" i="22"/>
  <c r="E307" i="22"/>
  <c r="F307" i="22"/>
  <c r="G307" i="22"/>
  <c r="H307" i="22"/>
  <c r="A308" i="22"/>
  <c r="B308" i="22"/>
  <c r="D308" i="22"/>
  <c r="E308" i="22"/>
  <c r="F308" i="22"/>
  <c r="G308" i="22"/>
  <c r="H308" i="22"/>
  <c r="A309" i="22"/>
  <c r="B309" i="22"/>
  <c r="D309" i="22"/>
  <c r="E309" i="22"/>
  <c r="F309" i="22"/>
  <c r="G309" i="22"/>
  <c r="H309" i="22"/>
  <c r="A310" i="22"/>
  <c r="B310" i="22"/>
  <c r="D310" i="22"/>
  <c r="E310" i="22"/>
  <c r="F310" i="22"/>
  <c r="G310" i="22"/>
  <c r="H310" i="22"/>
  <c r="A311" i="22"/>
  <c r="B311" i="22"/>
  <c r="D311" i="22"/>
  <c r="E311" i="22"/>
  <c r="F311" i="22"/>
  <c r="G311" i="22"/>
  <c r="H311" i="22"/>
  <c r="A312" i="22"/>
  <c r="B312" i="22"/>
  <c r="D312" i="22"/>
  <c r="E312" i="22"/>
  <c r="F312" i="22"/>
  <c r="G312" i="22"/>
  <c r="H312" i="22"/>
  <c r="A313" i="22"/>
  <c r="B313" i="22"/>
  <c r="D313" i="22"/>
  <c r="E313" i="22"/>
  <c r="F313" i="22"/>
  <c r="G313" i="22"/>
  <c r="H313" i="22"/>
  <c r="A314" i="22"/>
  <c r="B314" i="22"/>
  <c r="D314" i="22"/>
  <c r="E314" i="22"/>
  <c r="F314" i="22"/>
  <c r="G314" i="22"/>
  <c r="H314" i="22"/>
  <c r="A315" i="22"/>
  <c r="B315" i="22"/>
  <c r="D315" i="22"/>
  <c r="E315" i="22"/>
  <c r="F315" i="22"/>
  <c r="G315" i="22"/>
  <c r="H315" i="22"/>
  <c r="A316" i="22"/>
  <c r="B316" i="22"/>
  <c r="D316" i="22"/>
  <c r="E316" i="22"/>
  <c r="F316" i="22"/>
  <c r="G316" i="22"/>
  <c r="H316" i="22"/>
  <c r="A317" i="22"/>
  <c r="B317" i="22"/>
  <c r="D317" i="22"/>
  <c r="E317" i="22"/>
  <c r="F317" i="22"/>
  <c r="G317" i="22"/>
  <c r="H317" i="22"/>
  <c r="A318" i="22"/>
  <c r="B318" i="22"/>
  <c r="D318" i="22"/>
  <c r="E318" i="22"/>
  <c r="F318" i="22"/>
  <c r="G318" i="22"/>
  <c r="H318" i="22"/>
  <c r="A319" i="22"/>
  <c r="B319" i="22"/>
  <c r="D319" i="22"/>
  <c r="E319" i="22"/>
  <c r="F319" i="22"/>
  <c r="G319" i="22"/>
  <c r="H319" i="22"/>
  <c r="A320" i="22"/>
  <c r="B320" i="22"/>
  <c r="D320" i="22"/>
  <c r="E320" i="22"/>
  <c r="F320" i="22"/>
  <c r="G320" i="22"/>
  <c r="H320" i="22"/>
  <c r="A321" i="22"/>
  <c r="B321" i="22"/>
  <c r="D321" i="22"/>
  <c r="E321" i="22"/>
  <c r="F321" i="22"/>
  <c r="G321" i="22"/>
  <c r="H321" i="22"/>
  <c r="A322" i="22"/>
  <c r="B322" i="22"/>
  <c r="D322" i="22"/>
  <c r="E322" i="22"/>
  <c r="F322" i="22"/>
  <c r="G322" i="22"/>
  <c r="H322" i="22"/>
  <c r="A323" i="22"/>
  <c r="B323" i="22"/>
  <c r="D323" i="22"/>
  <c r="E323" i="22"/>
  <c r="F323" i="22"/>
  <c r="G323" i="22"/>
  <c r="H323" i="22"/>
  <c r="A324" i="22"/>
  <c r="B324" i="22"/>
  <c r="D324" i="22"/>
  <c r="E324" i="22"/>
  <c r="F324" i="22"/>
  <c r="G324" i="22"/>
  <c r="H324" i="22"/>
  <c r="A5" i="22"/>
  <c r="B5" i="22"/>
  <c r="D5" i="22"/>
  <c r="E5" i="22"/>
  <c r="F5" i="22"/>
  <c r="G5" i="22"/>
  <c r="H5" i="22"/>
  <c r="A6" i="22"/>
  <c r="B6" i="22"/>
  <c r="D6" i="22"/>
  <c r="E6" i="22"/>
  <c r="F6" i="22"/>
  <c r="G6" i="22"/>
  <c r="H6" i="22"/>
  <c r="A7" i="22"/>
  <c r="B7" i="22"/>
  <c r="D7" i="22"/>
  <c r="E7" i="22"/>
  <c r="F7" i="22"/>
  <c r="G7" i="22"/>
  <c r="H7" i="22"/>
  <c r="A8" i="22"/>
  <c r="B8" i="22"/>
  <c r="D8" i="22"/>
  <c r="E8" i="22"/>
  <c r="F8" i="22"/>
  <c r="G8" i="22"/>
  <c r="H8" i="22"/>
  <c r="A9" i="22"/>
  <c r="B9" i="22"/>
  <c r="D9" i="22"/>
  <c r="E9" i="22"/>
  <c r="F9" i="22"/>
  <c r="G9" i="22"/>
  <c r="H9" i="22"/>
  <c r="A10" i="22"/>
  <c r="B10" i="22"/>
  <c r="D10" i="22"/>
  <c r="E10" i="22"/>
  <c r="F10" i="22"/>
  <c r="G10" i="22"/>
  <c r="H10" i="22"/>
  <c r="A11" i="22"/>
  <c r="B11" i="22"/>
  <c r="D11" i="22"/>
  <c r="E11" i="22"/>
  <c r="F11" i="22"/>
  <c r="G11" i="22"/>
  <c r="H11" i="22"/>
  <c r="A12" i="22"/>
  <c r="B12" i="22"/>
  <c r="D12" i="22"/>
  <c r="E12" i="22"/>
  <c r="F12" i="22"/>
  <c r="G12" i="22"/>
  <c r="H12" i="22"/>
  <c r="A13" i="22"/>
  <c r="B13" i="22"/>
  <c r="D13" i="22"/>
  <c r="E13" i="22"/>
  <c r="F13" i="22"/>
  <c r="G13" i="22"/>
  <c r="H13" i="22"/>
  <c r="A14" i="22"/>
  <c r="B14" i="22"/>
  <c r="D14" i="22"/>
  <c r="E14" i="22"/>
  <c r="F14" i="22"/>
  <c r="G14" i="22"/>
  <c r="H14" i="22"/>
  <c r="A15" i="22"/>
  <c r="B15" i="22"/>
  <c r="D15" i="22"/>
  <c r="E15" i="22"/>
  <c r="F15" i="22"/>
  <c r="G15" i="22"/>
  <c r="H15" i="22"/>
  <c r="A16" i="22"/>
  <c r="B16" i="22"/>
  <c r="D16" i="22"/>
  <c r="E16" i="22"/>
  <c r="F16" i="22"/>
  <c r="G16" i="22"/>
  <c r="H16" i="22"/>
  <c r="A17" i="22"/>
  <c r="B17" i="22"/>
  <c r="D17" i="22"/>
  <c r="E17" i="22"/>
  <c r="F17" i="22"/>
  <c r="G17" i="22"/>
  <c r="H17" i="22"/>
  <c r="A18" i="22"/>
  <c r="B18" i="22"/>
  <c r="D18" i="22"/>
  <c r="E18" i="22"/>
  <c r="F18" i="22"/>
  <c r="G18" i="22"/>
  <c r="H18" i="22"/>
  <c r="A19" i="22"/>
  <c r="B19" i="22"/>
  <c r="D19" i="22"/>
  <c r="E19" i="22"/>
  <c r="F19" i="22"/>
  <c r="G19" i="22"/>
  <c r="H19" i="22"/>
  <c r="A20" i="22"/>
  <c r="B20" i="22"/>
  <c r="D20" i="22"/>
  <c r="E20" i="22"/>
  <c r="F20" i="22"/>
  <c r="G20" i="22"/>
  <c r="H20" i="22"/>
  <c r="A21" i="22"/>
  <c r="B21" i="22"/>
  <c r="D21" i="22"/>
  <c r="E21" i="22"/>
  <c r="F21" i="22"/>
  <c r="G21" i="22"/>
  <c r="H21" i="22"/>
  <c r="A22" i="22"/>
  <c r="B22" i="22"/>
  <c r="D22" i="22"/>
  <c r="E22" i="22"/>
  <c r="F22" i="22"/>
  <c r="G22" i="22"/>
  <c r="H22" i="22"/>
  <c r="A23" i="22"/>
  <c r="B23" i="22"/>
  <c r="D23" i="22"/>
  <c r="E23" i="22"/>
  <c r="F23" i="22"/>
  <c r="G23" i="22"/>
  <c r="H23" i="22"/>
  <c r="A24" i="22"/>
  <c r="B24" i="22"/>
  <c r="D24" i="22"/>
  <c r="E24" i="22"/>
  <c r="F24" i="22"/>
  <c r="G24" i="22"/>
  <c r="H24" i="22"/>
  <c r="A25" i="22"/>
  <c r="B25" i="22"/>
  <c r="D25" i="22"/>
  <c r="E25" i="22"/>
  <c r="F25" i="22"/>
  <c r="G25" i="22"/>
  <c r="H25" i="22"/>
  <c r="A26" i="22"/>
  <c r="B26" i="22"/>
  <c r="D26" i="22"/>
  <c r="E26" i="22"/>
  <c r="F26" i="22"/>
  <c r="G26" i="22"/>
  <c r="H26" i="22"/>
  <c r="A27" i="22"/>
  <c r="B27" i="22"/>
  <c r="D27" i="22"/>
  <c r="E27" i="22"/>
  <c r="F27" i="22"/>
  <c r="G27" i="22"/>
  <c r="H27" i="22"/>
  <c r="A28" i="22"/>
  <c r="B28" i="22"/>
  <c r="D28" i="22"/>
  <c r="E28" i="22"/>
  <c r="F28" i="22"/>
  <c r="G28" i="22"/>
  <c r="H28" i="22"/>
  <c r="A29" i="22"/>
  <c r="B29" i="22"/>
  <c r="D29" i="22"/>
  <c r="E29" i="22"/>
  <c r="F29" i="22"/>
  <c r="G29" i="22"/>
  <c r="H29" i="22"/>
  <c r="A30" i="22"/>
  <c r="B30" i="22"/>
  <c r="D30" i="22"/>
  <c r="E30" i="22"/>
  <c r="F30" i="22"/>
  <c r="G30" i="22"/>
  <c r="H30" i="22"/>
  <c r="A31" i="22"/>
  <c r="B31" i="22"/>
  <c r="D31" i="22"/>
  <c r="E31" i="22"/>
  <c r="F31" i="22"/>
  <c r="G31" i="22"/>
  <c r="H31" i="22"/>
  <c r="A32" i="22"/>
  <c r="B32" i="22"/>
  <c r="D32" i="22"/>
  <c r="E32" i="22"/>
  <c r="F32" i="22"/>
  <c r="G32" i="22"/>
  <c r="H32" i="22"/>
  <c r="A33" i="22"/>
  <c r="B33" i="22"/>
  <c r="D33" i="22"/>
  <c r="E33" i="22"/>
  <c r="F33" i="22"/>
  <c r="G33" i="22"/>
  <c r="H33" i="22"/>
  <c r="A34" i="22"/>
  <c r="B34" i="22"/>
  <c r="D34" i="22"/>
  <c r="E34" i="22"/>
  <c r="F34" i="22"/>
  <c r="G34" i="22"/>
  <c r="H34" i="22"/>
  <c r="A35" i="22"/>
  <c r="B35" i="22"/>
  <c r="D35" i="22"/>
  <c r="E35" i="22"/>
  <c r="F35" i="22"/>
  <c r="G35" i="22"/>
  <c r="H35" i="22"/>
  <c r="A36" i="22"/>
  <c r="B36" i="22"/>
  <c r="D36" i="22"/>
  <c r="E36" i="22"/>
  <c r="F36" i="22"/>
  <c r="G36" i="22"/>
  <c r="H36" i="22"/>
  <c r="A37" i="22"/>
  <c r="B37" i="22"/>
  <c r="D37" i="22"/>
  <c r="E37" i="22"/>
  <c r="F37" i="22"/>
  <c r="G37" i="22"/>
  <c r="H37" i="22"/>
  <c r="A38" i="22"/>
  <c r="B38" i="22"/>
  <c r="D38" i="22"/>
  <c r="E38" i="22"/>
  <c r="F38" i="22"/>
  <c r="G38" i="22"/>
  <c r="H38" i="22"/>
  <c r="A39" i="22"/>
  <c r="B39" i="22"/>
  <c r="D39" i="22"/>
  <c r="E39" i="22"/>
  <c r="F39" i="22"/>
  <c r="G39" i="22"/>
  <c r="H39" i="22"/>
  <c r="A40" i="22"/>
  <c r="B40" i="22"/>
  <c r="D40" i="22"/>
  <c r="E40" i="22"/>
  <c r="F40" i="22"/>
  <c r="G40" i="22"/>
  <c r="H40" i="22"/>
  <c r="A41" i="22"/>
  <c r="B41" i="22"/>
  <c r="D41" i="22"/>
  <c r="E41" i="22"/>
  <c r="F41" i="22"/>
  <c r="G41" i="22"/>
  <c r="H41" i="22"/>
  <c r="A42" i="22"/>
  <c r="B42" i="22"/>
  <c r="D42" i="22"/>
  <c r="E42" i="22"/>
  <c r="F42" i="22"/>
  <c r="G42" i="22"/>
  <c r="H42" i="22"/>
  <c r="A43" i="22"/>
  <c r="B43" i="22"/>
  <c r="D43" i="22"/>
  <c r="E43" i="22"/>
  <c r="F43" i="22"/>
  <c r="G43" i="22"/>
  <c r="H43" i="22"/>
  <c r="A44" i="22"/>
  <c r="B44" i="22"/>
  <c r="D44" i="22"/>
  <c r="E44" i="22"/>
  <c r="F44" i="22"/>
  <c r="G44" i="22"/>
  <c r="H44" i="22"/>
  <c r="A45" i="22"/>
  <c r="B45" i="22"/>
  <c r="D45" i="22"/>
  <c r="E45" i="22"/>
  <c r="F45" i="22"/>
  <c r="G45" i="22"/>
  <c r="H45" i="22"/>
  <c r="A46" i="22"/>
  <c r="B46" i="22"/>
  <c r="D46" i="22"/>
  <c r="E46" i="22"/>
  <c r="F46" i="22"/>
  <c r="G46" i="22"/>
  <c r="H46" i="22"/>
  <c r="A47" i="22"/>
  <c r="B47" i="22"/>
  <c r="D47" i="22"/>
  <c r="E47" i="22"/>
  <c r="F47" i="22"/>
  <c r="G47" i="22"/>
  <c r="H47" i="22"/>
  <c r="A48" i="22"/>
  <c r="B48" i="22"/>
  <c r="D48" i="22"/>
  <c r="E48" i="22"/>
  <c r="F48" i="22"/>
  <c r="G48" i="22"/>
  <c r="H48" i="22"/>
  <c r="A49" i="22"/>
  <c r="B49" i="22"/>
  <c r="D49" i="22"/>
  <c r="E49" i="22"/>
  <c r="F49" i="22"/>
  <c r="G49" i="22"/>
  <c r="H49" i="22"/>
  <c r="A50" i="22"/>
  <c r="B50" i="22"/>
  <c r="D50" i="22"/>
  <c r="E50" i="22"/>
  <c r="F50" i="22"/>
  <c r="G50" i="22"/>
  <c r="H50" i="22"/>
  <c r="A51" i="22"/>
  <c r="B51" i="22"/>
  <c r="D51" i="22"/>
  <c r="E51" i="22"/>
  <c r="F51" i="22"/>
  <c r="G51" i="22"/>
  <c r="H51" i="22"/>
  <c r="A52" i="22"/>
  <c r="B52" i="22"/>
  <c r="D52" i="22"/>
  <c r="E52" i="22"/>
  <c r="F52" i="22"/>
  <c r="G52" i="22"/>
  <c r="H52" i="22"/>
  <c r="A53" i="22"/>
  <c r="B53" i="22"/>
  <c r="D53" i="22"/>
  <c r="E53" i="22"/>
  <c r="F53" i="22"/>
  <c r="G53" i="22"/>
  <c r="H53" i="22"/>
  <c r="A54" i="22"/>
  <c r="B54" i="22"/>
  <c r="D54" i="22"/>
  <c r="E54" i="22"/>
  <c r="F54" i="22"/>
  <c r="G54" i="22"/>
  <c r="H54" i="22"/>
  <c r="A55" i="22"/>
  <c r="B55" i="22"/>
  <c r="D55" i="22"/>
  <c r="E55" i="22"/>
  <c r="F55" i="22"/>
  <c r="G55" i="22"/>
  <c r="H55" i="22"/>
  <c r="A56" i="22"/>
  <c r="B56" i="22"/>
  <c r="D56" i="22"/>
  <c r="E56" i="22"/>
  <c r="F56" i="22"/>
  <c r="G56" i="22"/>
  <c r="H56" i="22"/>
  <c r="A57" i="22"/>
  <c r="B57" i="22"/>
  <c r="D57" i="22"/>
  <c r="E57" i="22"/>
  <c r="F57" i="22"/>
  <c r="G57" i="22"/>
  <c r="H57" i="22"/>
  <c r="A58" i="22"/>
  <c r="B58" i="22"/>
  <c r="D58" i="22"/>
  <c r="E58" i="22"/>
  <c r="F58" i="22"/>
  <c r="G58" i="22"/>
  <c r="H58" i="22"/>
  <c r="A59" i="22"/>
  <c r="B59" i="22"/>
  <c r="D59" i="22"/>
  <c r="E59" i="22"/>
  <c r="F59" i="22"/>
  <c r="G59" i="22"/>
  <c r="H59" i="22"/>
  <c r="A60" i="22"/>
  <c r="B60" i="22"/>
  <c r="D60" i="22"/>
  <c r="E60" i="22"/>
  <c r="F60" i="22"/>
  <c r="G60" i="22"/>
  <c r="H60" i="22"/>
  <c r="A61" i="22"/>
  <c r="B61" i="22"/>
  <c r="D61" i="22"/>
  <c r="E61" i="22"/>
  <c r="F61" i="22"/>
  <c r="G61" i="22"/>
  <c r="H61" i="22"/>
  <c r="A62" i="22"/>
  <c r="B62" i="22"/>
  <c r="D62" i="22"/>
  <c r="E62" i="22"/>
  <c r="F62" i="22"/>
  <c r="G62" i="22"/>
  <c r="H62" i="22"/>
  <c r="A63" i="22"/>
  <c r="B63" i="22"/>
  <c r="D63" i="22"/>
  <c r="E63" i="22"/>
  <c r="F63" i="22"/>
  <c r="G63" i="22"/>
  <c r="H63" i="22"/>
  <c r="A64" i="22"/>
  <c r="B64" i="22"/>
  <c r="D64" i="22"/>
  <c r="E64" i="22"/>
  <c r="F64" i="22"/>
  <c r="G64" i="22"/>
  <c r="H64" i="22"/>
  <c r="A65" i="22"/>
  <c r="B65" i="22"/>
  <c r="D65" i="22"/>
  <c r="E65" i="22"/>
  <c r="F65" i="22"/>
  <c r="G65" i="22"/>
  <c r="H65" i="22"/>
  <c r="A66" i="22"/>
  <c r="B66" i="22"/>
  <c r="D66" i="22"/>
  <c r="E66" i="22"/>
  <c r="F66" i="22"/>
  <c r="G66" i="22"/>
  <c r="H66" i="22"/>
  <c r="A67" i="22"/>
  <c r="B67" i="22"/>
  <c r="D67" i="22"/>
  <c r="E67" i="22"/>
  <c r="F67" i="22"/>
  <c r="G67" i="22"/>
  <c r="H67" i="22"/>
  <c r="A68" i="22"/>
  <c r="B68" i="22"/>
  <c r="D68" i="22"/>
  <c r="E68" i="22"/>
  <c r="F68" i="22"/>
  <c r="G68" i="22"/>
  <c r="H68" i="22"/>
  <c r="A69" i="22"/>
  <c r="B69" i="22"/>
  <c r="D69" i="22"/>
  <c r="E69" i="22"/>
  <c r="F69" i="22"/>
  <c r="G69" i="22"/>
  <c r="H69" i="22"/>
  <c r="A70" i="22"/>
  <c r="B70" i="22"/>
  <c r="D70" i="22"/>
  <c r="E70" i="22"/>
  <c r="F70" i="22"/>
  <c r="G70" i="22"/>
  <c r="H70" i="22"/>
  <c r="A71" i="22"/>
  <c r="B71" i="22"/>
  <c r="D71" i="22"/>
  <c r="E71" i="22"/>
  <c r="F71" i="22"/>
  <c r="G71" i="22"/>
  <c r="H71" i="22"/>
  <c r="A72" i="22"/>
  <c r="B72" i="22"/>
  <c r="D72" i="22"/>
  <c r="E72" i="22"/>
  <c r="F72" i="22"/>
  <c r="G72" i="22"/>
  <c r="H72" i="22"/>
  <c r="A73" i="22"/>
  <c r="B73" i="22"/>
  <c r="D73" i="22"/>
  <c r="E73" i="22"/>
  <c r="F73" i="22"/>
  <c r="G73" i="22"/>
  <c r="H73" i="22"/>
  <c r="A74" i="22"/>
  <c r="B74" i="22"/>
  <c r="D74" i="22"/>
  <c r="E74" i="22"/>
  <c r="F74" i="22"/>
  <c r="G74" i="22"/>
  <c r="H74" i="22"/>
  <c r="A75" i="22"/>
  <c r="B75" i="22"/>
  <c r="D75" i="22"/>
  <c r="E75" i="22"/>
  <c r="F75" i="22"/>
  <c r="G75" i="22"/>
  <c r="H75" i="22"/>
  <c r="A76" i="22"/>
  <c r="B76" i="22"/>
  <c r="D76" i="22"/>
  <c r="E76" i="22"/>
  <c r="F76" i="22"/>
  <c r="G76" i="22"/>
  <c r="H76" i="22"/>
  <c r="A77" i="22"/>
  <c r="B77" i="22"/>
  <c r="D77" i="22"/>
  <c r="E77" i="22"/>
  <c r="F77" i="22"/>
  <c r="G77" i="22"/>
  <c r="H77" i="22"/>
  <c r="A78" i="22"/>
  <c r="B78" i="22"/>
  <c r="D78" i="22"/>
  <c r="E78" i="22"/>
  <c r="F78" i="22"/>
  <c r="G78" i="22"/>
  <c r="H78" i="22"/>
  <c r="A79" i="22"/>
  <c r="B79" i="22"/>
  <c r="D79" i="22"/>
  <c r="E79" i="22"/>
  <c r="F79" i="22"/>
  <c r="G79" i="22"/>
  <c r="H79" i="22"/>
  <c r="A80" i="22"/>
  <c r="B80" i="22"/>
  <c r="D80" i="22"/>
  <c r="E80" i="22"/>
  <c r="F80" i="22"/>
  <c r="G80" i="22"/>
  <c r="H80" i="22"/>
  <c r="A81" i="22"/>
  <c r="B81" i="22"/>
  <c r="D81" i="22"/>
  <c r="E81" i="22"/>
  <c r="F81" i="22"/>
  <c r="G81" i="22"/>
  <c r="H81" i="22"/>
  <c r="A82" i="22"/>
  <c r="B82" i="22"/>
  <c r="D82" i="22"/>
  <c r="E82" i="22"/>
  <c r="F82" i="22"/>
  <c r="G82" i="22"/>
  <c r="H82" i="22"/>
  <c r="A83" i="22"/>
  <c r="B83" i="22"/>
  <c r="D83" i="22"/>
  <c r="E83" i="22"/>
  <c r="F83" i="22"/>
  <c r="G83" i="22"/>
  <c r="H83" i="22"/>
  <c r="A84" i="22"/>
  <c r="B84" i="22"/>
  <c r="D84" i="22"/>
  <c r="E84" i="22"/>
  <c r="F84" i="22"/>
  <c r="G84" i="22"/>
  <c r="H84" i="22"/>
  <c r="A85" i="22"/>
  <c r="B85" i="22"/>
  <c r="D85" i="22"/>
  <c r="E85" i="22"/>
  <c r="F85" i="22"/>
  <c r="G85" i="22"/>
  <c r="H85" i="22"/>
  <c r="A86" i="22"/>
  <c r="B86" i="22"/>
  <c r="D86" i="22"/>
  <c r="E86" i="22"/>
  <c r="F86" i="22"/>
  <c r="G86" i="22"/>
  <c r="H86" i="22"/>
  <c r="A87" i="22"/>
  <c r="B87" i="22"/>
  <c r="D87" i="22"/>
  <c r="E87" i="22"/>
  <c r="F87" i="22"/>
  <c r="G87" i="22"/>
  <c r="H87" i="22"/>
  <c r="A88" i="22"/>
  <c r="B88" i="22"/>
  <c r="D88" i="22"/>
  <c r="E88" i="22"/>
  <c r="F88" i="22"/>
  <c r="G88" i="22"/>
  <c r="H88" i="22"/>
  <c r="A89" i="22"/>
  <c r="B89" i="22"/>
  <c r="D89" i="22"/>
  <c r="E89" i="22"/>
  <c r="F89" i="22"/>
  <c r="G89" i="22"/>
  <c r="H89" i="22"/>
  <c r="A90" i="22"/>
  <c r="B90" i="22"/>
  <c r="D90" i="22"/>
  <c r="E90" i="22"/>
  <c r="F90" i="22"/>
  <c r="G90" i="22"/>
  <c r="H90" i="22"/>
  <c r="A91" i="22"/>
  <c r="B91" i="22"/>
  <c r="D91" i="22"/>
  <c r="E91" i="22"/>
  <c r="F91" i="22"/>
  <c r="G91" i="22"/>
  <c r="H91" i="22"/>
  <c r="A92" i="22"/>
  <c r="B92" i="22"/>
  <c r="D92" i="22"/>
  <c r="E92" i="22"/>
  <c r="F92" i="22"/>
  <c r="G92" i="22"/>
  <c r="H92" i="22"/>
  <c r="A93" i="22"/>
  <c r="B93" i="22"/>
  <c r="D93" i="22"/>
  <c r="E93" i="22"/>
  <c r="F93" i="22"/>
  <c r="G93" i="22"/>
  <c r="H93" i="22"/>
  <c r="A94" i="22"/>
  <c r="B94" i="22"/>
  <c r="D94" i="22"/>
  <c r="E94" i="22"/>
  <c r="F94" i="22"/>
  <c r="G94" i="22"/>
  <c r="H94" i="22"/>
  <c r="A95" i="22"/>
  <c r="B95" i="22"/>
  <c r="D95" i="22"/>
  <c r="E95" i="22"/>
  <c r="F95" i="22"/>
  <c r="G95" i="22"/>
  <c r="H95" i="22"/>
  <c r="A96" i="22"/>
  <c r="B96" i="22"/>
  <c r="D96" i="22"/>
  <c r="E96" i="22"/>
  <c r="F96" i="22"/>
  <c r="G96" i="22"/>
  <c r="H96" i="22"/>
  <c r="A97" i="22"/>
  <c r="B97" i="22"/>
  <c r="D97" i="22"/>
  <c r="E97" i="22"/>
  <c r="F97" i="22"/>
  <c r="G97" i="22"/>
  <c r="H97" i="22"/>
  <c r="A98" i="22"/>
  <c r="B98" i="22"/>
  <c r="D98" i="22"/>
  <c r="E98" i="22"/>
  <c r="F98" i="22"/>
  <c r="G98" i="22"/>
  <c r="H98" i="22"/>
  <c r="A99" i="22"/>
  <c r="B99" i="22"/>
  <c r="D99" i="22"/>
  <c r="E99" i="22"/>
  <c r="F99" i="22"/>
  <c r="G99" i="22"/>
  <c r="H99" i="22"/>
  <c r="A100" i="22"/>
  <c r="B100" i="22"/>
  <c r="D100" i="22"/>
  <c r="E100" i="22"/>
  <c r="F100" i="22"/>
  <c r="G100" i="22"/>
  <c r="H100" i="22"/>
  <c r="A101" i="22"/>
  <c r="B101" i="22"/>
  <c r="D101" i="22"/>
  <c r="E101" i="22"/>
  <c r="F101" i="22"/>
  <c r="G101" i="22"/>
  <c r="H101" i="22"/>
  <c r="A102" i="22"/>
  <c r="B102" i="22"/>
  <c r="D102" i="22"/>
  <c r="E102" i="22"/>
  <c r="F102" i="22"/>
  <c r="G102" i="22"/>
  <c r="H102" i="22"/>
  <c r="A103" i="22"/>
  <c r="B103" i="22"/>
  <c r="D103" i="22"/>
  <c r="E103" i="22"/>
  <c r="F103" i="22"/>
  <c r="G103" i="22"/>
  <c r="H103" i="22"/>
  <c r="A104" i="22"/>
  <c r="B104" i="22"/>
  <c r="D104" i="22"/>
  <c r="E104" i="22"/>
  <c r="F104" i="22"/>
  <c r="G104" i="22"/>
  <c r="H104" i="22"/>
  <c r="A105" i="22"/>
  <c r="B105" i="22"/>
  <c r="D105" i="22"/>
  <c r="E105" i="22"/>
  <c r="F105" i="22"/>
  <c r="G105" i="22"/>
  <c r="H105" i="22"/>
  <c r="A106" i="22"/>
  <c r="B106" i="22"/>
  <c r="D106" i="22"/>
  <c r="E106" i="22"/>
  <c r="F106" i="22"/>
  <c r="G106" i="22"/>
  <c r="H106" i="22"/>
  <c r="A107" i="22"/>
  <c r="B107" i="22"/>
  <c r="D107" i="22"/>
  <c r="E107" i="22"/>
  <c r="F107" i="22"/>
  <c r="G107" i="22"/>
  <c r="H107" i="22"/>
  <c r="A108" i="22"/>
  <c r="B108" i="22"/>
  <c r="D108" i="22"/>
  <c r="E108" i="22"/>
  <c r="F108" i="22"/>
  <c r="G108" i="22"/>
  <c r="H108" i="22"/>
  <c r="A109" i="22"/>
  <c r="B109" i="22"/>
  <c r="D109" i="22"/>
  <c r="E109" i="22"/>
  <c r="F109" i="22"/>
  <c r="G109" i="22"/>
  <c r="H109" i="22"/>
  <c r="A110" i="22"/>
  <c r="B110" i="22"/>
  <c r="D110" i="22"/>
  <c r="E110" i="22"/>
  <c r="F110" i="22"/>
  <c r="G110" i="22"/>
  <c r="H110" i="22"/>
  <c r="A111" i="22"/>
  <c r="B111" i="22"/>
  <c r="D111" i="22"/>
  <c r="E111" i="22"/>
  <c r="F111" i="22"/>
  <c r="G111" i="22"/>
  <c r="H111" i="22"/>
  <c r="A112" i="22"/>
  <c r="B112" i="22"/>
  <c r="D112" i="22"/>
  <c r="E112" i="22"/>
  <c r="F112" i="22"/>
  <c r="G112" i="22"/>
  <c r="H112" i="22"/>
  <c r="A113" i="22"/>
  <c r="B113" i="22"/>
  <c r="D113" i="22"/>
  <c r="E113" i="22"/>
  <c r="F113" i="22"/>
  <c r="G113" i="22"/>
  <c r="H113" i="22"/>
  <c r="A114" i="22"/>
  <c r="B114" i="22"/>
  <c r="D114" i="22"/>
  <c r="E114" i="22"/>
  <c r="F114" i="22"/>
  <c r="G114" i="22"/>
  <c r="H114" i="22"/>
  <c r="A115" i="22"/>
  <c r="B115" i="22"/>
  <c r="D115" i="22"/>
  <c r="E115" i="22"/>
  <c r="F115" i="22"/>
  <c r="G115" i="22"/>
  <c r="H115" i="22"/>
  <c r="A116" i="22"/>
  <c r="B116" i="22"/>
  <c r="D116" i="22"/>
  <c r="E116" i="22"/>
  <c r="F116" i="22"/>
  <c r="G116" i="22"/>
  <c r="H116" i="22"/>
  <c r="A117" i="22"/>
  <c r="B117" i="22"/>
  <c r="D117" i="22"/>
  <c r="E117" i="22"/>
  <c r="F117" i="22"/>
  <c r="G117" i="22"/>
  <c r="H117" i="22"/>
  <c r="A118" i="22"/>
  <c r="B118" i="22"/>
  <c r="D118" i="22"/>
  <c r="E118" i="22"/>
  <c r="F118" i="22"/>
  <c r="G118" i="22"/>
  <c r="H118" i="22"/>
  <c r="A119" i="22"/>
  <c r="B119" i="22"/>
  <c r="D119" i="22"/>
  <c r="E119" i="22"/>
  <c r="F119" i="22"/>
  <c r="G119" i="22"/>
  <c r="H119" i="22"/>
  <c r="A120" i="22"/>
  <c r="B120" i="22"/>
  <c r="D120" i="22"/>
  <c r="E120" i="22"/>
  <c r="F120" i="22"/>
  <c r="G120" i="22"/>
  <c r="H120" i="22"/>
  <c r="A121" i="22"/>
  <c r="B121" i="22"/>
  <c r="D121" i="22"/>
  <c r="E121" i="22"/>
  <c r="F121" i="22"/>
  <c r="G121" i="22"/>
  <c r="H121" i="22"/>
  <c r="A122" i="22"/>
  <c r="B122" i="22"/>
  <c r="D122" i="22"/>
  <c r="E122" i="22"/>
  <c r="F122" i="22"/>
  <c r="G122" i="22"/>
  <c r="H122" i="22"/>
  <c r="A123" i="22"/>
  <c r="B123" i="22"/>
  <c r="D123" i="22"/>
  <c r="E123" i="22"/>
  <c r="F123" i="22"/>
  <c r="G123" i="22"/>
  <c r="H123" i="22"/>
  <c r="A124" i="22"/>
  <c r="B124" i="22"/>
  <c r="D124" i="22"/>
  <c r="E124" i="22"/>
  <c r="F124" i="22"/>
  <c r="G124" i="22"/>
  <c r="H124" i="22"/>
  <c r="A125" i="22"/>
  <c r="B125" i="22"/>
  <c r="D125" i="22"/>
  <c r="E125" i="22"/>
  <c r="F125" i="22"/>
  <c r="G125" i="22"/>
  <c r="H125" i="22"/>
  <c r="A126" i="22"/>
  <c r="B126" i="22"/>
  <c r="D126" i="22"/>
  <c r="E126" i="22"/>
  <c r="F126" i="22"/>
  <c r="G126" i="22"/>
  <c r="H126" i="22"/>
  <c r="A127" i="22"/>
  <c r="B127" i="22"/>
  <c r="D127" i="22"/>
  <c r="E127" i="22"/>
  <c r="F127" i="22"/>
  <c r="G127" i="22"/>
  <c r="H127" i="22"/>
  <c r="A128" i="22"/>
  <c r="B128" i="22"/>
  <c r="D128" i="22"/>
  <c r="E128" i="22"/>
  <c r="F128" i="22"/>
  <c r="G128" i="22"/>
  <c r="H128" i="22"/>
  <c r="A129" i="22"/>
  <c r="B129" i="22"/>
  <c r="D129" i="22"/>
  <c r="E129" i="22"/>
  <c r="F129" i="22"/>
  <c r="G129" i="22"/>
  <c r="H129" i="22"/>
  <c r="A130" i="22"/>
  <c r="B130" i="22"/>
  <c r="D130" i="22"/>
  <c r="E130" i="22"/>
  <c r="F130" i="22"/>
  <c r="G130" i="22"/>
  <c r="H130" i="22"/>
  <c r="A131" i="22"/>
  <c r="B131" i="22"/>
  <c r="D131" i="22"/>
  <c r="E131" i="22"/>
  <c r="F131" i="22"/>
  <c r="G131" i="22"/>
  <c r="H131" i="22"/>
  <c r="A132" i="22"/>
  <c r="B132" i="22"/>
  <c r="D132" i="22"/>
  <c r="E132" i="22"/>
  <c r="F132" i="22"/>
  <c r="G132" i="22"/>
  <c r="H132" i="22"/>
  <c r="A133" i="22"/>
  <c r="B133" i="22"/>
  <c r="D133" i="22"/>
  <c r="E133" i="22"/>
  <c r="F133" i="22"/>
  <c r="G133" i="22"/>
  <c r="H133" i="22"/>
  <c r="A134" i="22"/>
  <c r="B134" i="22"/>
  <c r="D134" i="22"/>
  <c r="E134" i="22"/>
  <c r="F134" i="22"/>
  <c r="G134" i="22"/>
  <c r="H134" i="22"/>
  <c r="A135" i="22"/>
  <c r="B135" i="22"/>
  <c r="D135" i="22"/>
  <c r="E135" i="22"/>
  <c r="F135" i="22"/>
  <c r="G135" i="22"/>
  <c r="H135" i="22"/>
  <c r="A136" i="22"/>
  <c r="B136" i="22"/>
  <c r="D136" i="22"/>
  <c r="E136" i="22"/>
  <c r="F136" i="22"/>
  <c r="G136" i="22"/>
  <c r="H136" i="22"/>
  <c r="A137" i="22"/>
  <c r="B137" i="22"/>
  <c r="D137" i="22"/>
  <c r="E137" i="22"/>
  <c r="F137" i="22"/>
  <c r="G137" i="22"/>
  <c r="H137" i="22"/>
  <c r="A138" i="22"/>
  <c r="B138" i="22"/>
  <c r="D138" i="22"/>
  <c r="E138" i="22"/>
  <c r="F138" i="22"/>
  <c r="G138" i="22"/>
  <c r="H138" i="22"/>
  <c r="A139" i="22"/>
  <c r="B139" i="22"/>
  <c r="D139" i="22"/>
  <c r="E139" i="22"/>
  <c r="F139" i="22"/>
  <c r="G139" i="22"/>
  <c r="H139" i="22"/>
  <c r="A140" i="22"/>
  <c r="B140" i="22"/>
  <c r="D140" i="22"/>
  <c r="E140" i="22"/>
  <c r="F140" i="22"/>
  <c r="G140" i="22"/>
  <c r="H140" i="22"/>
  <c r="A141" i="22"/>
  <c r="B141" i="22"/>
  <c r="D141" i="22"/>
  <c r="E141" i="22"/>
  <c r="F141" i="22"/>
  <c r="G141" i="22"/>
  <c r="H141" i="22"/>
  <c r="A142" i="22"/>
  <c r="B142" i="22"/>
  <c r="D142" i="22"/>
  <c r="E142" i="22"/>
  <c r="F142" i="22"/>
  <c r="G142" i="22"/>
  <c r="H142" i="22"/>
  <c r="A143" i="22"/>
  <c r="B143" i="22"/>
  <c r="D143" i="22"/>
  <c r="E143" i="22"/>
  <c r="F143" i="22"/>
  <c r="G143" i="22"/>
  <c r="H143" i="22"/>
  <c r="A144" i="22"/>
  <c r="B144" i="22"/>
  <c r="D144" i="22"/>
  <c r="E144" i="22"/>
  <c r="F144" i="22"/>
  <c r="G144" i="22"/>
  <c r="H144" i="22"/>
  <c r="A145" i="22"/>
  <c r="B145" i="22"/>
  <c r="D145" i="22"/>
  <c r="E145" i="22"/>
  <c r="F145" i="22"/>
  <c r="G145" i="22"/>
  <c r="H145" i="22"/>
  <c r="A146" i="22"/>
  <c r="B146" i="22"/>
  <c r="D146" i="22"/>
  <c r="E146" i="22"/>
  <c r="F146" i="22"/>
  <c r="G146" i="22"/>
  <c r="H146" i="22"/>
  <c r="A147" i="22"/>
  <c r="B147" i="22"/>
  <c r="D147" i="22"/>
  <c r="E147" i="22"/>
  <c r="F147" i="22"/>
  <c r="G147" i="22"/>
  <c r="H147" i="22"/>
  <c r="A148" i="22"/>
  <c r="B148" i="22"/>
  <c r="D148" i="22"/>
  <c r="E148" i="22"/>
  <c r="F148" i="22"/>
  <c r="G148" i="22"/>
  <c r="H148" i="22"/>
  <c r="A149" i="22"/>
  <c r="B149" i="22"/>
  <c r="D149" i="22"/>
  <c r="E149" i="22"/>
  <c r="F149" i="22"/>
  <c r="G149" i="22"/>
  <c r="H149" i="22"/>
  <c r="A150" i="22"/>
  <c r="B150" i="22"/>
  <c r="D150" i="22"/>
  <c r="E150" i="22"/>
  <c r="F150" i="22"/>
  <c r="G150" i="22"/>
  <c r="H150" i="22"/>
  <c r="A151" i="22"/>
  <c r="B151" i="22"/>
  <c r="D151" i="22"/>
  <c r="E151" i="22"/>
  <c r="F151" i="22"/>
  <c r="G151" i="22"/>
  <c r="H151" i="22"/>
  <c r="A152" i="22"/>
  <c r="B152" i="22"/>
  <c r="D152" i="22"/>
  <c r="E152" i="22"/>
  <c r="F152" i="22"/>
  <c r="G152" i="22"/>
  <c r="H152" i="22"/>
  <c r="A153" i="22"/>
  <c r="B153" i="22"/>
  <c r="D153" i="22"/>
  <c r="E153" i="22"/>
  <c r="F153" i="22"/>
  <c r="G153" i="22"/>
  <c r="H153" i="22"/>
  <c r="A154" i="22"/>
  <c r="B154" i="22"/>
  <c r="D154" i="22"/>
  <c r="E154" i="22"/>
  <c r="F154" i="22"/>
  <c r="G154" i="22"/>
  <c r="H154" i="22"/>
  <c r="A155" i="22"/>
  <c r="B155" i="22"/>
  <c r="D155" i="22"/>
  <c r="E155" i="22"/>
  <c r="F155" i="22"/>
  <c r="G155" i="22"/>
  <c r="H155" i="22"/>
  <c r="A156" i="22"/>
  <c r="B156" i="22"/>
  <c r="D156" i="22"/>
  <c r="E156" i="22"/>
  <c r="F156" i="22"/>
  <c r="G156" i="22"/>
  <c r="H156" i="22"/>
  <c r="A157" i="22"/>
  <c r="B157" i="22"/>
  <c r="D157" i="22"/>
  <c r="E157" i="22"/>
  <c r="F157" i="22"/>
  <c r="G157" i="22"/>
  <c r="H157" i="22"/>
  <c r="A158" i="22"/>
  <c r="B158" i="22"/>
  <c r="D158" i="22"/>
  <c r="E158" i="22"/>
  <c r="F158" i="22"/>
  <c r="G158" i="22"/>
  <c r="H158" i="22"/>
  <c r="A159" i="22"/>
  <c r="B159" i="22"/>
  <c r="D159" i="22"/>
  <c r="E159" i="22"/>
  <c r="F159" i="22"/>
  <c r="G159" i="22"/>
  <c r="H159" i="22"/>
  <c r="A160" i="22"/>
  <c r="B160" i="22"/>
  <c r="D160" i="22"/>
  <c r="E160" i="22"/>
  <c r="F160" i="22"/>
  <c r="G160" i="22"/>
  <c r="H160" i="22"/>
  <c r="A161" i="22"/>
  <c r="B161" i="22"/>
  <c r="D161" i="22"/>
  <c r="E161" i="22"/>
  <c r="F161" i="22"/>
  <c r="G161" i="22"/>
  <c r="H161" i="22"/>
  <c r="A162" i="22"/>
  <c r="B162" i="22"/>
  <c r="D162" i="22"/>
  <c r="E162" i="22"/>
  <c r="F162" i="22"/>
  <c r="G162" i="22"/>
  <c r="H162" i="22"/>
  <c r="A163" i="22"/>
  <c r="B163" i="22"/>
  <c r="D163" i="22"/>
  <c r="E163" i="22"/>
  <c r="F163" i="22"/>
  <c r="G163" i="22"/>
  <c r="H163" i="22"/>
  <c r="A164" i="22"/>
  <c r="B164" i="22"/>
  <c r="D164" i="22"/>
  <c r="E164" i="22"/>
  <c r="F164" i="22"/>
  <c r="G164" i="22"/>
  <c r="H164" i="22"/>
  <c r="A165" i="22"/>
  <c r="B165" i="22"/>
  <c r="D165" i="22"/>
  <c r="E165" i="22"/>
  <c r="F165" i="22"/>
  <c r="G165" i="22"/>
  <c r="H165" i="22"/>
  <c r="A166" i="22"/>
  <c r="B166" i="22"/>
  <c r="D166" i="22"/>
  <c r="E166" i="22"/>
  <c r="F166" i="22"/>
  <c r="G166" i="22"/>
  <c r="H166" i="22"/>
  <c r="A167" i="22"/>
  <c r="B167" i="22"/>
  <c r="D167" i="22"/>
  <c r="E167" i="22"/>
  <c r="F167" i="22"/>
  <c r="G167" i="22"/>
  <c r="H167" i="22"/>
  <c r="A168" i="22"/>
  <c r="B168" i="22"/>
  <c r="D168" i="22"/>
  <c r="E168" i="22"/>
  <c r="F168" i="22"/>
  <c r="G168" i="22"/>
  <c r="H168" i="22"/>
  <c r="A169" i="22"/>
  <c r="B169" i="22"/>
  <c r="D169" i="22"/>
  <c r="E169" i="22"/>
  <c r="F169" i="22"/>
  <c r="G169" i="22"/>
  <c r="H169" i="22"/>
  <c r="A170" i="22"/>
  <c r="B170" i="22"/>
  <c r="D170" i="22"/>
  <c r="E170" i="22"/>
  <c r="F170" i="22"/>
  <c r="G170" i="22"/>
  <c r="H170" i="22"/>
  <c r="A171" i="22"/>
  <c r="B171" i="22"/>
  <c r="D171" i="22"/>
  <c r="E171" i="22"/>
  <c r="F171" i="22"/>
  <c r="G171" i="22"/>
  <c r="H171" i="22"/>
  <c r="A172" i="22"/>
  <c r="B172" i="22"/>
  <c r="D172" i="22"/>
  <c r="E172" i="22"/>
  <c r="F172" i="22"/>
  <c r="G172" i="22"/>
  <c r="H172" i="22"/>
  <c r="A173" i="22"/>
  <c r="B173" i="22"/>
  <c r="D173" i="22"/>
  <c r="E173" i="22"/>
  <c r="F173" i="22"/>
  <c r="G173" i="22"/>
  <c r="H173" i="22"/>
  <c r="A174" i="22"/>
  <c r="B174" i="22"/>
  <c r="D174" i="22"/>
  <c r="E174" i="22"/>
  <c r="F174" i="22"/>
  <c r="G174" i="22"/>
  <c r="H174" i="22"/>
  <c r="A175" i="22"/>
  <c r="B175" i="22"/>
  <c r="D175" i="22"/>
  <c r="E175" i="22"/>
  <c r="F175" i="22"/>
  <c r="G175" i="22"/>
  <c r="H175" i="22"/>
  <c r="A176" i="22"/>
  <c r="B176" i="22"/>
  <c r="D176" i="22"/>
  <c r="E176" i="22"/>
  <c r="F176" i="22"/>
  <c r="G176" i="22"/>
  <c r="H176" i="22"/>
  <c r="A177" i="22"/>
  <c r="B177" i="22"/>
  <c r="D177" i="22"/>
  <c r="E177" i="22"/>
  <c r="F177" i="22"/>
  <c r="G177" i="22"/>
  <c r="H177" i="22"/>
  <c r="A178" i="22"/>
  <c r="B178" i="22"/>
  <c r="D178" i="22"/>
  <c r="E178" i="22"/>
  <c r="F178" i="22"/>
  <c r="G178" i="22"/>
  <c r="H178" i="22"/>
  <c r="A179" i="22"/>
  <c r="B179" i="22"/>
  <c r="D179" i="22"/>
  <c r="E179" i="22"/>
  <c r="F179" i="22"/>
  <c r="G179" i="22"/>
  <c r="H179" i="22"/>
  <c r="A180" i="22"/>
  <c r="B180" i="22"/>
  <c r="D180" i="22"/>
  <c r="E180" i="22"/>
  <c r="F180" i="22"/>
  <c r="G180" i="22"/>
  <c r="H180" i="22"/>
  <c r="A181" i="22"/>
  <c r="B181" i="22"/>
  <c r="D181" i="22"/>
  <c r="E181" i="22"/>
  <c r="F181" i="22"/>
  <c r="G181" i="22"/>
  <c r="H181" i="22"/>
  <c r="A182" i="22"/>
  <c r="B182" i="22"/>
  <c r="D182" i="22"/>
  <c r="E182" i="22"/>
  <c r="F182" i="22"/>
  <c r="G182" i="22"/>
  <c r="H182" i="22"/>
  <c r="A183" i="22"/>
  <c r="B183" i="22"/>
  <c r="D183" i="22"/>
  <c r="E183" i="22"/>
  <c r="F183" i="22"/>
  <c r="G183" i="22"/>
  <c r="H183" i="22"/>
  <c r="A184" i="22"/>
  <c r="B184" i="22"/>
  <c r="D184" i="22"/>
  <c r="E184" i="22"/>
  <c r="F184" i="22"/>
  <c r="G184" i="22"/>
  <c r="H184" i="22"/>
  <c r="A185" i="22"/>
  <c r="B185" i="22"/>
  <c r="D185" i="22"/>
  <c r="E185" i="22"/>
  <c r="F185" i="22"/>
  <c r="G185" i="22"/>
  <c r="H185" i="22"/>
  <c r="A186" i="22"/>
  <c r="B186" i="22"/>
  <c r="D186" i="22"/>
  <c r="E186" i="22"/>
  <c r="F186" i="22"/>
  <c r="G186" i="22"/>
  <c r="H186" i="22"/>
  <c r="A187" i="22"/>
  <c r="B187" i="22"/>
  <c r="D187" i="22"/>
  <c r="E187" i="22"/>
  <c r="F187" i="22"/>
  <c r="G187" i="22"/>
  <c r="H187" i="22"/>
  <c r="A188" i="22"/>
  <c r="B188" i="22"/>
  <c r="D188" i="22"/>
  <c r="E188" i="22"/>
  <c r="F188" i="22"/>
  <c r="G188" i="22"/>
  <c r="H188" i="22"/>
  <c r="A189" i="22"/>
  <c r="B189" i="22"/>
  <c r="D189" i="22"/>
  <c r="E189" i="22"/>
  <c r="F189" i="22"/>
  <c r="G189" i="22"/>
  <c r="H189" i="22"/>
  <c r="A190" i="22"/>
  <c r="B190" i="22"/>
  <c r="D190" i="22"/>
  <c r="E190" i="22"/>
  <c r="F190" i="22"/>
  <c r="G190" i="22"/>
  <c r="H190" i="22"/>
  <c r="A191" i="22"/>
  <c r="B191" i="22"/>
  <c r="D191" i="22"/>
  <c r="E191" i="22"/>
  <c r="F191" i="22"/>
  <c r="G191" i="22"/>
  <c r="H191" i="22"/>
  <c r="A192" i="22"/>
  <c r="B192" i="22"/>
  <c r="D192" i="22"/>
  <c r="E192" i="22"/>
  <c r="F192" i="22"/>
  <c r="G192" i="22"/>
  <c r="H192" i="22"/>
  <c r="D18" i="21"/>
  <c r="E18" i="21"/>
  <c r="J18" i="21"/>
  <c r="D19" i="21"/>
  <c r="E19" i="21"/>
  <c r="G19" i="21"/>
  <c r="J19" i="21"/>
  <c r="D20" i="21"/>
  <c r="E20" i="21"/>
  <c r="G20" i="21"/>
  <c r="J20" i="21"/>
  <c r="D21" i="21"/>
  <c r="E21" i="21"/>
  <c r="G21" i="21"/>
  <c r="J21" i="21"/>
  <c r="D22" i="21"/>
  <c r="E22" i="21"/>
  <c r="G22" i="21"/>
  <c r="J22" i="21"/>
  <c r="D25" i="21"/>
  <c r="E25" i="21"/>
  <c r="G25" i="21"/>
  <c r="J25" i="21"/>
  <c r="D26" i="21"/>
  <c r="E26" i="21"/>
  <c r="G26" i="21"/>
  <c r="J26" i="21"/>
  <c r="D27" i="21"/>
  <c r="E27" i="21"/>
  <c r="G27" i="21"/>
  <c r="J27" i="21"/>
  <c r="D28" i="21"/>
  <c r="E28" i="21"/>
  <c r="G28" i="21"/>
  <c r="J28" i="21"/>
  <c r="D29" i="21"/>
  <c r="E29" i="21"/>
  <c r="G29" i="21"/>
  <c r="J29" i="21"/>
  <c r="D30" i="21"/>
  <c r="E30" i="21"/>
  <c r="G30" i="21"/>
  <c r="J30" i="21"/>
  <c r="D31" i="21"/>
  <c r="E31" i="21"/>
  <c r="G31" i="21"/>
  <c r="J31" i="21"/>
  <c r="D34" i="21"/>
  <c r="E34" i="21"/>
  <c r="G34" i="21"/>
  <c r="J34" i="21"/>
  <c r="D35" i="21"/>
  <c r="E35" i="21"/>
  <c r="G35" i="21"/>
  <c r="J35" i="21"/>
  <c r="D36" i="21"/>
  <c r="E36" i="21"/>
  <c r="G36" i="21"/>
  <c r="J36" i="21"/>
  <c r="D37" i="21"/>
  <c r="E37" i="21"/>
  <c r="G37" i="21"/>
  <c r="J37" i="21"/>
  <c r="D38" i="21"/>
  <c r="E38" i="21"/>
  <c r="G38" i="21"/>
  <c r="J38" i="21"/>
  <c r="D39" i="21"/>
  <c r="E39" i="21"/>
  <c r="G39" i="21"/>
  <c r="J39" i="21"/>
  <c r="A6" i="19"/>
  <c r="A10" i="18"/>
  <c r="A5" i="18"/>
  <c r="A9" i="17"/>
  <c r="A5" i="16"/>
  <c r="A6" i="15"/>
  <c r="A6" i="14"/>
  <c r="A6" i="13"/>
  <c r="A7" i="12"/>
  <c r="A32" i="11"/>
  <c r="A7" i="10"/>
  <c r="A6" i="9"/>
  <c r="A5" i="8"/>
  <c r="A11" i="7"/>
  <c r="A6" i="7"/>
  <c r="A6" i="6"/>
  <c r="A26" i="5"/>
  <c r="A6" i="5"/>
  <c r="A8" i="4"/>
  <c r="A6" i="2"/>
  <c r="I32" i="21" l="1"/>
  <c r="H11" i="21" s="1"/>
  <c r="I23" i="21"/>
  <c r="H10" i="21" s="1"/>
  <c r="K39" i="21"/>
  <c r="K36" i="21"/>
  <c r="K35" i="21"/>
  <c r="K30" i="21"/>
  <c r="I40" i="21"/>
  <c r="K38" i="21"/>
  <c r="K37" i="21"/>
  <c r="K34" i="21"/>
  <c r="K31" i="21"/>
  <c r="K29" i="21"/>
  <c r="K27" i="21"/>
  <c r="K26" i="21"/>
  <c r="K19" i="21"/>
  <c r="K21" i="21"/>
  <c r="K22" i="21"/>
  <c r="K25" i="21"/>
  <c r="K28" i="21"/>
  <c r="K18" i="21"/>
  <c r="K20" i="21"/>
  <c r="J40" i="21"/>
  <c r="I12" i="21" s="1"/>
  <c r="D40" i="21"/>
  <c r="C12" i="21" s="1"/>
  <c r="G40" i="21"/>
  <c r="F12" i="21" s="1"/>
  <c r="E40" i="21"/>
  <c r="D12" i="21" s="1"/>
  <c r="J32" i="21"/>
  <c r="I11" i="21" s="1"/>
  <c r="G32" i="21"/>
  <c r="F11" i="21" s="1"/>
  <c r="E32" i="21"/>
  <c r="D11" i="21" s="1"/>
  <c r="D32" i="21"/>
  <c r="C11" i="21" s="1"/>
  <c r="J23" i="21"/>
  <c r="E23" i="21"/>
  <c r="G23" i="21"/>
  <c r="D23" i="21"/>
  <c r="L35" i="21"/>
  <c r="A6" i="16"/>
  <c r="A7" i="14"/>
  <c r="A8" i="14" s="1"/>
  <c r="A7" i="13"/>
  <c r="A8" i="13" s="1"/>
  <c r="A8" i="12"/>
  <c r="A33" i="11"/>
  <c r="A7" i="7"/>
  <c r="L28" i="21"/>
  <c r="L27" i="21"/>
  <c r="L18" i="21"/>
  <c r="A7" i="19"/>
  <c r="A11" i="18"/>
  <c r="A6" i="18"/>
  <c r="A10" i="17"/>
  <c r="A7" i="15"/>
  <c r="A8" i="10"/>
  <c r="A7" i="9"/>
  <c r="A6" i="8"/>
  <c r="A12" i="7"/>
  <c r="A7" i="6"/>
  <c r="A27" i="5"/>
  <c r="A7" i="5"/>
  <c r="A9" i="4"/>
  <c r="A7" i="2"/>
  <c r="L20" i="21"/>
  <c r="L19" i="21"/>
  <c r="L37" i="21"/>
  <c r="L21" i="21"/>
  <c r="F27" i="21"/>
  <c r="H27" i="21" s="1"/>
  <c r="F35" i="21"/>
  <c r="H35" i="21" s="1"/>
  <c r="F31" i="21"/>
  <c r="H31" i="21" s="1"/>
  <c r="L39" i="21"/>
  <c r="F37" i="21"/>
  <c r="H37" i="21" s="1"/>
  <c r="F21" i="21"/>
  <c r="H21" i="21" s="1"/>
  <c r="F38" i="21"/>
  <c r="H38" i="21" s="1"/>
  <c r="F20" i="21"/>
  <c r="H20" i="21" s="1"/>
  <c r="F18" i="21"/>
  <c r="L26" i="21"/>
  <c r="F26" i="21"/>
  <c r="H26" i="21" s="1"/>
  <c r="F28" i="21"/>
  <c r="H28" i="21" s="1"/>
  <c r="F36" i="21"/>
  <c r="H36" i="21" s="1"/>
  <c r="L34" i="21"/>
  <c r="L38" i="21"/>
  <c r="F34" i="21"/>
  <c r="L31" i="21"/>
  <c r="L30" i="21"/>
  <c r="F25" i="21"/>
  <c r="L25" i="21"/>
  <c r="F39" i="21"/>
  <c r="L29" i="21"/>
  <c r="L36" i="21"/>
  <c r="F19" i="21"/>
  <c r="H19" i="21" s="1"/>
  <c r="F29" i="21"/>
  <c r="H29" i="21" s="1"/>
  <c r="L22" i="21"/>
  <c r="F22" i="21"/>
  <c r="F30" i="21"/>
  <c r="H30" i="21" s="1"/>
  <c r="M39" i="21" l="1"/>
  <c r="M36" i="21"/>
  <c r="K40" i="21"/>
  <c r="J12" i="21" s="1"/>
  <c r="K12" i="21" s="1"/>
  <c r="H12" i="21"/>
  <c r="I41" i="21"/>
  <c r="M30" i="21"/>
  <c r="K32" i="21"/>
  <c r="J11" i="21" s="1"/>
  <c r="K11" i="21" s="1"/>
  <c r="K23" i="21"/>
  <c r="M35" i="21"/>
  <c r="M38" i="21"/>
  <c r="M26" i="21"/>
  <c r="M37" i="21"/>
  <c r="M31" i="21"/>
  <c r="M29" i="21"/>
  <c r="M19" i="21"/>
  <c r="Y8" i="21"/>
  <c r="Y7" i="21"/>
  <c r="M27" i="21"/>
  <c r="M21" i="21"/>
  <c r="M22" i="21"/>
  <c r="M28" i="21"/>
  <c r="M20" i="21"/>
  <c r="J41" i="21"/>
  <c r="I10" i="21"/>
  <c r="E41" i="21"/>
  <c r="D10" i="21"/>
  <c r="G41" i="21"/>
  <c r="F10" i="21"/>
  <c r="D41" i="21"/>
  <c r="C10" i="21"/>
  <c r="D5" i="21" s="1"/>
  <c r="C14" i="1" s="1"/>
  <c r="L40" i="21"/>
  <c r="H34" i="21"/>
  <c r="F40" i="21"/>
  <c r="L32" i="21"/>
  <c r="F32" i="21"/>
  <c r="L23" i="21"/>
  <c r="F23" i="21"/>
  <c r="E10" i="21" s="1"/>
  <c r="Q11" i="21"/>
  <c r="Q12" i="21"/>
  <c r="M34" i="21"/>
  <c r="M25" i="21"/>
  <c r="M18" i="21"/>
  <c r="H18" i="21"/>
  <c r="A7" i="16"/>
  <c r="A9" i="12"/>
  <c r="A8" i="7"/>
  <c r="A8" i="15"/>
  <c r="A9" i="10"/>
  <c r="A8" i="19"/>
  <c r="A12" i="18"/>
  <c r="A7" i="18"/>
  <c r="A11" i="17"/>
  <c r="A9" i="14"/>
  <c r="A10" i="13"/>
  <c r="A8" i="9"/>
  <c r="A7" i="8"/>
  <c r="A13" i="7"/>
  <c r="A9" i="6"/>
  <c r="A28" i="5"/>
  <c r="A8" i="5"/>
  <c r="A10" i="4"/>
  <c r="A8" i="2"/>
  <c r="H25" i="21"/>
  <c r="H39" i="21"/>
  <c r="H22" i="21"/>
  <c r="L10" i="21" l="1"/>
  <c r="K41" i="21"/>
  <c r="J10" i="21"/>
  <c r="K10" i="21" s="1"/>
  <c r="Y6" i="21"/>
  <c r="Z6" i="21"/>
  <c r="G5" i="21"/>
  <c r="E14" i="1" s="1"/>
  <c r="Q10" i="21"/>
  <c r="H40" i="21"/>
  <c r="G12" i="21" s="1"/>
  <c r="E12" i="21"/>
  <c r="L12" i="21" s="1"/>
  <c r="H32" i="21"/>
  <c r="G11" i="21" s="1"/>
  <c r="E11" i="21"/>
  <c r="L11" i="21" s="1"/>
  <c r="N23" i="21"/>
  <c r="L41" i="21"/>
  <c r="F41" i="21"/>
  <c r="H41" i="21" s="1"/>
  <c r="M40" i="21"/>
  <c r="N40" i="21"/>
  <c r="M32" i="21"/>
  <c r="N32" i="21"/>
  <c r="M23" i="21"/>
  <c r="H23" i="21"/>
  <c r="G10" i="21" s="1"/>
  <c r="A8" i="16"/>
  <c r="A10" i="10"/>
  <c r="A11" i="10" s="1"/>
  <c r="A11" i="12"/>
  <c r="A9" i="15"/>
  <c r="A8" i="8"/>
  <c r="A9" i="8" s="1"/>
  <c r="A9" i="19"/>
  <c r="A13" i="18"/>
  <c r="A12" i="17"/>
  <c r="A10" i="14"/>
  <c r="A9" i="9"/>
  <c r="A14" i="7"/>
  <c r="A11" i="6"/>
  <c r="A29" i="5"/>
  <c r="A9" i="5"/>
  <c r="A12" i="4"/>
  <c r="A9" i="2"/>
  <c r="M41" i="21" l="1"/>
  <c r="J5" i="21"/>
  <c r="G14" i="1" s="1"/>
  <c r="A5" i="21"/>
  <c r="A14" i="1" s="1"/>
  <c r="Z7" i="21"/>
  <c r="Z8" i="21"/>
  <c r="N41" i="21"/>
  <c r="A9" i="16"/>
  <c r="A10" i="16" s="1"/>
  <c r="A12" i="12"/>
  <c r="A10" i="15"/>
  <c r="A11" i="14"/>
  <c r="A12" i="10"/>
  <c r="A13" i="10" s="1"/>
  <c r="A10" i="19"/>
  <c r="A14" i="18"/>
  <c r="A13" i="17"/>
  <c r="A10" i="9"/>
  <c r="A10" i="8"/>
  <c r="A15" i="7"/>
  <c r="A13" i="6"/>
  <c r="A31" i="5"/>
  <c r="A11" i="5"/>
  <c r="A13" i="4"/>
  <c r="A10" i="2"/>
  <c r="A13" i="12" l="1"/>
  <c r="A11" i="15"/>
  <c r="A12" i="14"/>
  <c r="A11" i="19"/>
  <c r="A11" i="9"/>
  <c r="A15" i="18"/>
  <c r="A14" i="17"/>
  <c r="A11" i="16"/>
  <c r="A15" i="10"/>
  <c r="A11" i="8"/>
  <c r="A16" i="7"/>
  <c r="A32" i="5"/>
  <c r="A12" i="5"/>
  <c r="A14" i="4"/>
  <c r="A11" i="2"/>
  <c r="A14" i="12" l="1"/>
  <c r="A12" i="15"/>
  <c r="A13" i="14"/>
  <c r="A12" i="19"/>
  <c r="A12" i="9"/>
  <c r="A16" i="18"/>
  <c r="A15" i="17"/>
  <c r="A12" i="16"/>
  <c r="A16" i="10"/>
  <c r="A12" i="8"/>
  <c r="A17" i="7"/>
  <c r="A33" i="5"/>
  <c r="A13" i="5"/>
  <c r="A15" i="4"/>
  <c r="A12" i="2"/>
  <c r="A15" i="12" l="1"/>
  <c r="A13" i="15"/>
  <c r="A14" i="14"/>
  <c r="A13" i="19"/>
  <c r="A13" i="9"/>
  <c r="A16" i="17"/>
  <c r="A17" i="17" s="1"/>
  <c r="A17" i="10"/>
  <c r="A17" i="18"/>
  <c r="A13" i="16"/>
  <c r="A13" i="8"/>
  <c r="A18" i="7"/>
  <c r="A34" i="5"/>
  <c r="A14" i="5"/>
  <c r="A16" i="4"/>
  <c r="A13" i="2"/>
  <c r="A16" i="12" l="1"/>
  <c r="A14" i="15"/>
  <c r="A14" i="19"/>
  <c r="A14" i="9"/>
  <c r="A19" i="10"/>
  <c r="A18" i="17"/>
  <c r="A14" i="16"/>
  <c r="A14" i="8"/>
  <c r="A19" i="7"/>
  <c r="A35" i="5"/>
  <c r="A15" i="5"/>
  <c r="A17" i="4"/>
  <c r="A14" i="2"/>
  <c r="A17" i="12" l="1"/>
  <c r="A16" i="15"/>
  <c r="A15" i="19"/>
  <c r="A15" i="9"/>
  <c r="A20" i="10"/>
  <c r="A15" i="16"/>
  <c r="A15" i="8"/>
  <c r="A20" i="7"/>
  <c r="A37" i="5"/>
  <c r="A16" i="5"/>
  <c r="A18" i="4"/>
  <c r="A15" i="2"/>
  <c r="A18" i="12" l="1"/>
  <c r="A17" i="15"/>
  <c r="A16" i="19"/>
  <c r="A16" i="9"/>
  <c r="A21" i="10"/>
  <c r="A16" i="16"/>
  <c r="A16" i="8"/>
  <c r="A21" i="7"/>
  <c r="A38" i="5"/>
  <c r="A17" i="5"/>
  <c r="A19" i="4"/>
  <c r="A16" i="2"/>
  <c r="A18" i="15" l="1"/>
  <c r="A17" i="19"/>
  <c r="A17" i="9"/>
  <c r="A22" i="10"/>
  <c r="A17" i="16"/>
  <c r="A17" i="8"/>
  <c r="A22" i="7"/>
  <c r="A39" i="5"/>
  <c r="A18" i="5"/>
  <c r="A20" i="4"/>
  <c r="A17" i="2"/>
  <c r="A20" i="15" l="1"/>
  <c r="A18" i="19"/>
  <c r="A18" i="9"/>
  <c r="A18" i="16"/>
  <c r="A23" i="10"/>
  <c r="A18" i="8"/>
  <c r="A23" i="7"/>
  <c r="A40" i="5"/>
  <c r="A20" i="5"/>
  <c r="A21" i="4"/>
  <c r="A19" i="2"/>
  <c r="A19" i="19" l="1"/>
  <c r="A19" i="9"/>
  <c r="A19" i="16"/>
  <c r="A24" i="10"/>
  <c r="A19" i="8"/>
  <c r="A24" i="7"/>
  <c r="A41" i="5"/>
  <c r="A21" i="5"/>
  <c r="A22" i="4"/>
  <c r="A20" i="2"/>
  <c r="A20" i="9" l="1"/>
  <c r="A20" i="16"/>
  <c r="A21" i="16" s="1"/>
  <c r="A25" i="10"/>
  <c r="A20" i="8"/>
  <c r="A25" i="7"/>
  <c r="A42" i="5"/>
  <c r="A22" i="5"/>
  <c r="A23" i="4"/>
  <c r="A21" i="2"/>
  <c r="A26" i="10" l="1"/>
  <c r="A21" i="9"/>
  <c r="A21" i="8"/>
  <c r="A26" i="7"/>
  <c r="A23" i="5"/>
  <c r="A22" i="16"/>
  <c r="A43" i="5"/>
  <c r="A24" i="4"/>
  <c r="A22" i="2"/>
  <c r="A22" i="9" l="1"/>
  <c r="A22" i="8"/>
  <c r="A27" i="7"/>
  <c r="A28" i="7" s="1"/>
  <c r="A44" i="5"/>
  <c r="A23" i="16"/>
  <c r="A25" i="4"/>
  <c r="A23" i="2"/>
  <c r="A23" i="9" l="1"/>
  <c r="A29" i="7"/>
  <c r="A45" i="5"/>
  <c r="A46" i="5" s="1"/>
  <c r="A24" i="16"/>
  <c r="A26" i="4"/>
  <c r="A24" i="2"/>
  <c r="A30" i="7" l="1"/>
  <c r="A24" i="9"/>
  <c r="A47" i="5"/>
  <c r="A25" i="16"/>
  <c r="A27" i="4"/>
  <c r="A25" i="2"/>
  <c r="A31" i="7" l="1"/>
  <c r="A25" i="9"/>
  <c r="A48" i="5"/>
  <c r="A50" i="5" s="1"/>
  <c r="A26" i="16"/>
  <c r="A28" i="4"/>
  <c r="A27" i="2"/>
  <c r="A32" i="7" l="1"/>
  <c r="A26" i="9"/>
  <c r="A51" i="5"/>
  <c r="A29" i="4"/>
  <c r="A33" i="7" l="1"/>
  <c r="A27" i="9"/>
  <c r="A52" i="5"/>
  <c r="A30" i="4"/>
  <c r="A34" i="7" l="1"/>
  <c r="A28" i="9"/>
  <c r="A54" i="5"/>
  <c r="A31" i="4"/>
  <c r="A35" i="7" l="1"/>
  <c r="A30" i="9"/>
  <c r="A55" i="5"/>
  <c r="A32" i="4"/>
  <c r="A36" i="7" l="1"/>
  <c r="A31" i="9"/>
  <c r="A56" i="5"/>
  <c r="A33" i="4"/>
  <c r="A37" i="7" l="1"/>
  <c r="A33" i="9"/>
  <c r="A57" i="5"/>
  <c r="A34" i="4"/>
  <c r="A38" i="7" l="1"/>
  <c r="A34" i="9"/>
  <c r="A58" i="5"/>
  <c r="A35" i="4"/>
  <c r="A39" i="7" l="1"/>
  <c r="A35" i="9"/>
  <c r="A59" i="5"/>
  <c r="A36" i="4"/>
  <c r="A40" i="7" l="1"/>
  <c r="A36" i="9"/>
  <c r="A60" i="5"/>
  <c r="A38" i="4"/>
  <c r="A41" i="7" l="1"/>
  <c r="A37" i="9"/>
  <c r="A61" i="5"/>
  <c r="A39" i="4"/>
  <c r="A38" i="9" l="1"/>
  <c r="A62" i="5"/>
  <c r="A40" i="4"/>
  <c r="A39" i="9" l="1"/>
  <c r="A41" i="4"/>
  <c r="A40" i="9" l="1"/>
  <c r="A42" i="4"/>
  <c r="A43" i="4" l="1"/>
  <c r="A44" i="4" l="1"/>
  <c r="A45" i="4" l="1"/>
  <c r="A46" i="4" l="1"/>
  <c r="A48" i="4" l="1"/>
  <c r="A49" i="4" l="1"/>
  <c r="A50" i="4" l="1"/>
  <c r="A51" i="4" l="1"/>
  <c r="A53" i="4" l="1"/>
  <c r="A54" i="4" l="1"/>
  <c r="A55" i="4" l="1"/>
  <c r="A56" i="4" l="1"/>
  <c r="A57" i="4" l="1"/>
  <c r="A58" i="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<sst xmlns="http://schemas.openxmlformats.org/spreadsheetml/2006/main" count="2223" uniqueCount="1410">
  <si>
    <t>RIA FINANCE MANAGEMENT SYSTEM</t>
  </si>
  <si>
    <t>Specification of Requirements | Tenderer Response and Evaluation Workbook</t>
  </si>
  <si>
    <t>TOTAL REQUIREMENTS</t>
  </si>
  <si>
    <t>REQUIRED</t>
  </si>
  <si>
    <t>DESIRABLE</t>
  </si>
  <si>
    <t>COMPLETED</t>
  </si>
  <si>
    <t>FUNCTIONAL REQUIREMENTS</t>
  </si>
  <si>
    <t>NON-FUNCTIONAL REQUIREMENTS</t>
  </si>
  <si>
    <t>Tab</t>
  </si>
  <si>
    <t>Worksheet</t>
  </si>
  <si>
    <t>Criterion</t>
  </si>
  <si>
    <t>F1-1</t>
  </si>
  <si>
    <t>Core Finance</t>
  </si>
  <si>
    <t>1.A Core</t>
  </si>
  <si>
    <t>N1</t>
  </si>
  <si>
    <t>Client Access and Usability</t>
  </si>
  <si>
    <t>1.C Non-Functional</t>
  </si>
  <si>
    <t>F1-2</t>
  </si>
  <si>
    <t>Accounts Receivable</t>
  </si>
  <si>
    <t>N2</t>
  </si>
  <si>
    <t>Interfaces and Connectivity</t>
  </si>
  <si>
    <t>F2-1</t>
  </si>
  <si>
    <t>Procure to Pay</t>
  </si>
  <si>
    <t>N3</t>
  </si>
  <si>
    <t>Security</t>
  </si>
  <si>
    <t>F2-2</t>
  </si>
  <si>
    <t>Accounts Payable</t>
  </si>
  <si>
    <t>N4</t>
  </si>
  <si>
    <t>Hosting Service</t>
  </si>
  <si>
    <t>F3</t>
  </si>
  <si>
    <t>Tax</t>
  </si>
  <si>
    <t>N5</t>
  </si>
  <si>
    <t>Implementation Services</t>
  </si>
  <si>
    <t>F4</t>
  </si>
  <si>
    <t>Reporting</t>
  </si>
  <si>
    <t>1.B Additional</t>
  </si>
  <si>
    <t>N6</t>
  </si>
  <si>
    <t>Maintenance and Support Service</t>
  </si>
  <si>
    <t>F5</t>
  </si>
  <si>
    <t>Fixed Assets</t>
  </si>
  <si>
    <t>F6</t>
  </si>
  <si>
    <t>Stock</t>
  </si>
  <si>
    <t>HOW TO COMPLETE EACH REQUIREMENT</t>
  </si>
  <si>
    <t>F7</t>
  </si>
  <si>
    <t>Banking and Reconciliation</t>
  </si>
  <si>
    <t>Tenderer code</t>
  </si>
  <si>
    <t>Select S, C, D, W or N</t>
  </si>
  <si>
    <t>Column D</t>
  </si>
  <si>
    <t>F8</t>
  </si>
  <si>
    <t>Budgeting and Forecasting</t>
  </si>
  <si>
    <t>Supporting explanation</t>
  </si>
  <si>
    <t>Explain delivery, timing, price and support</t>
  </si>
  <si>
    <t>Column E</t>
  </si>
  <si>
    <t>F9</t>
  </si>
  <si>
    <t>Supplier and Contract Management</t>
  </si>
  <si>
    <t>Evaluator classification</t>
  </si>
  <si>
    <t>Confirm the appropriate classification</t>
  </si>
  <si>
    <t>Column H</t>
  </si>
  <si>
    <t>F10</t>
  </si>
  <si>
    <t>Other Requirements</t>
  </si>
  <si>
    <t>Weighted score</t>
  </si>
  <si>
    <t>Calculated automatically after all fields are complete</t>
  </si>
  <si>
    <t>Column I</t>
  </si>
  <si>
    <t>RESPONSE CODES AND POINTS</t>
  </si>
  <si>
    <t>PRIORITY WEIGHTING</t>
  </si>
  <si>
    <t>Code</t>
  </si>
  <si>
    <t>Delivery method</t>
  </si>
  <si>
    <t>Base points</t>
  </si>
  <si>
    <t>Priority</t>
  </si>
  <si>
    <t>Weight</t>
  </si>
  <si>
    <t>Maximum</t>
  </si>
  <si>
    <t>Meaning</t>
  </si>
  <si>
    <t>S</t>
  </si>
  <si>
    <t>Standard / out-of-the-box</t>
  </si>
  <si>
    <t>Required (R)</t>
  </si>
  <si>
    <t>C</t>
  </si>
  <si>
    <t>Configuration / customisation</t>
  </si>
  <si>
    <t>Desirable (D)</t>
  </si>
  <si>
    <t>D</t>
  </si>
  <si>
    <t>Development</t>
  </si>
  <si>
    <t>W</t>
  </si>
  <si>
    <t>Workaround</t>
  </si>
  <si>
    <t>N</t>
  </si>
  <si>
    <t>Not Available</t>
  </si>
  <si>
    <t>WORKBOOK GUIDE</t>
  </si>
  <si>
    <t>Dashboard</t>
  </si>
  <si>
    <t>Live completion, mandatory checks, weighted points and criterion marks</t>
  </si>
  <si>
    <t>Required</t>
  </si>
  <si>
    <t>Consolidated list of all 320 Required requirements</t>
  </si>
  <si>
    <t>Desirable</t>
  </si>
  <si>
    <t>Consolidated list of all 75 Desirable requirements</t>
  </si>
  <si>
    <t>SOR tabs</t>
  </si>
  <si>
    <t>Tenderer response and evaluator scoring by requirement</t>
  </si>
  <si>
    <t>Start</t>
  </si>
  <si>
    <t>Open Dashboard to monitor completion and scoring</t>
  </si>
  <si>
    <t>Complete</t>
  </si>
  <si>
    <t>Every requirement needs a code and supporting explanation</t>
  </si>
  <si>
    <t>Evaluation</t>
  </si>
  <si>
    <t>Evaluator confirms classification in column H</t>
  </si>
  <si>
    <t>Scoring</t>
  </si>
  <si>
    <t>Column I and Dashboard update automatically</t>
  </si>
  <si>
    <t>RIA FINANCE SYSTEM — SOR RESPONSE DASHBOARD</t>
  </si>
  <si>
    <t>RFT-aligned completion, compliance and scoring explainer | All 395 requirements</t>
  </si>
  <si>
    <t>Responded</t>
  </si>
  <si>
    <t>Outstanding</t>
  </si>
  <si>
    <t>AWARD CRITERIA — LIVE POSITION</t>
  </si>
  <si>
    <t>RFT Section 3 - Conversion to criterion marks</t>
  </si>
  <si>
    <t>Award criterion</t>
  </si>
  <si>
    <t>Scope</t>
  </si>
  <si>
    <t>Total</t>
  </si>
  <si>
    <t>Required N</t>
  </si>
  <si>
    <t>Missing detail</t>
  </si>
  <si>
    <t>Weighted points</t>
  </si>
  <si>
    <t>Marks</t>
  </si>
  <si>
    <t>Status</t>
  </si>
  <si>
    <t>Award criterion %</t>
  </si>
  <si>
    <t>Maximum weighted points</t>
  </si>
  <si>
    <t>Calculation</t>
  </si>
  <si>
    <t>Maximum marks</t>
  </si>
  <si>
    <t>Minimum qualifying threshold</t>
  </si>
  <si>
    <t>1.A</t>
  </si>
  <si>
    <t>Core Functional</t>
  </si>
  <si>
    <t>1.A Core Functional Requirements</t>
  </si>
  <si>
    <t>Weighted points / 1,445 x 250</t>
  </si>
  <si>
    <t>1.B</t>
  </si>
  <si>
    <t>Additional Functional</t>
  </si>
  <si>
    <t>1.B Additional Functional Requirements</t>
  </si>
  <si>
    <t>Weighted points / 1,305 x 100</t>
  </si>
  <si>
    <t>1.C</t>
  </si>
  <si>
    <t>Non-Functional</t>
  </si>
  <si>
    <t>1.C Non-Functional Requirements</t>
  </si>
  <si>
    <t>Weighted points / 825 x 100</t>
  </si>
  <si>
    <t>SOR TOTAL</t>
  </si>
  <si>
    <t>Denominator check</t>
  </si>
  <si>
    <t>Maximum points</t>
  </si>
  <si>
    <t>Qualifying mark</t>
  </si>
  <si>
    <t>WORKSHEET COMPLETION AND SCORING</t>
  </si>
  <si>
    <t>142 x 10</t>
  </si>
  <si>
    <t>5 x 5</t>
  </si>
  <si>
    <t>150 / 250</t>
  </si>
  <si>
    <t>Max points</t>
  </si>
  <si>
    <t>Score</t>
  </si>
  <si>
    <t>Criterion subtotal</t>
  </si>
  <si>
    <t>106 x 10</t>
  </si>
  <si>
    <t>49 x 5</t>
  </si>
  <si>
    <t>60 / 100</t>
  </si>
  <si>
    <t>1.A CORE FUNCTIONAL REQUIREMENTS — 25%</t>
  </si>
  <si>
    <t>72 x 10</t>
  </si>
  <si>
    <t>21 x 5</t>
  </si>
  <si>
    <t>Procure-to-Pay</t>
  </si>
  <si>
    <t>1.A SUBTOTAL</t>
  </si>
  <si>
    <t>1.B ADDITIONAL FUNCTIONAL REQUIREMENTS — 10%</t>
  </si>
  <si>
    <t>1.B SUBTOTAL</t>
  </si>
  <si>
    <t>1.C NON-FUNCTIONAL REQUIREMENTS — 10%</t>
  </si>
  <si>
    <t>1.C SUBTOTAL</t>
  </si>
  <si>
    <t>TOTAL</t>
  </si>
  <si>
    <t>HOW TO COMPLETE THE SOR</t>
  </si>
  <si>
    <t>Select a delivery code in column D on every requirement tab: S, C, D, W or N.</t>
  </si>
  <si>
    <t>Explain how each requirement will be delivered in column E. A code without supporting detail is flagged above.</t>
  </si>
  <si>
    <t>All Required (R) requirements must be supported. Any Required item marked N makes the tender unacceptable.</t>
  </si>
  <si>
    <t>Scoring: S=5, C=5, D=3, W=2, N=0; multiply by priority weighting (R=2, Desirable=1).</t>
  </si>
  <si>
    <t>Criterion marks: 1.A weighted points ÷ 1,445 × 250; 1.B ÷ 1,305 × 100; 1.C ÷ 825 × 100.</t>
  </si>
  <si>
    <t>Minimum thresholds: 1.A = 150/250; 1.B = 60/100; 1.C = 60/100. Full precision is used; displayed marks are rounded to two decimals.</t>
  </si>
  <si>
    <t>DELIVERY CODE LEGEND</t>
  </si>
  <si>
    <t>Supported configuration or customisation</t>
  </si>
  <si>
    <t>Bespoke development</t>
  </si>
  <si>
    <t>Suitable workaround</t>
  </si>
  <si>
    <t>Not available</t>
  </si>
  <si>
    <t>REQUIRED REQUIREMENTS</t>
  </si>
  <si>
    <t>320 requirements | Live-linked to the source SOR worksheets</t>
  </si>
  <si>
    <t>Requirement No.</t>
  </si>
  <si>
    <t>Source Tab</t>
  </si>
  <si>
    <t>ID</t>
  </si>
  <si>
    <t>Requirement Description</t>
  </si>
  <si>
    <t>Tenderer Response</t>
  </si>
  <si>
    <t>Tenderer Supporting Description</t>
  </si>
  <si>
    <t>Weighting</t>
  </si>
  <si>
    <t xml:space="preserve">GL 1 </t>
  </si>
  <si>
    <t xml:space="preserve">GL 2 </t>
  </si>
  <si>
    <t xml:space="preserve">GL 3 </t>
  </si>
  <si>
    <t xml:space="preserve">GL 4 </t>
  </si>
  <si>
    <t xml:space="preserve">GL 5 </t>
  </si>
  <si>
    <t xml:space="preserve">GL 6 </t>
  </si>
  <si>
    <t xml:space="preserve">GL 7 </t>
  </si>
  <si>
    <t xml:space="preserve">GL 8 </t>
  </si>
  <si>
    <t xml:space="preserve">GL 9 </t>
  </si>
  <si>
    <t xml:space="preserve">GL 10 </t>
  </si>
  <si>
    <t xml:space="preserve">GL 11 </t>
  </si>
  <si>
    <t xml:space="preserve">GL 12 </t>
  </si>
  <si>
    <t xml:space="preserve">GL 13 </t>
  </si>
  <si>
    <t xml:space="preserve">GL 14 </t>
  </si>
  <si>
    <t xml:space="preserve">GL 15 </t>
  </si>
  <si>
    <t xml:space="preserve">GL 16 </t>
  </si>
  <si>
    <t xml:space="preserve">GL 17 </t>
  </si>
  <si>
    <t xml:space="preserve">GL 18 </t>
  </si>
  <si>
    <t xml:space="preserve">GL 19 </t>
  </si>
  <si>
    <t xml:space="preserve">GL 20 </t>
  </si>
  <si>
    <t xml:space="preserve">GL 21 </t>
  </si>
  <si>
    <t>AR 1</t>
  </si>
  <si>
    <t>AR 2</t>
  </si>
  <si>
    <t>AR 3</t>
  </si>
  <si>
    <t>AR 4</t>
  </si>
  <si>
    <t>AR 5</t>
  </si>
  <si>
    <t>AR 6</t>
  </si>
  <si>
    <t>AR 8</t>
  </si>
  <si>
    <t>AR 9</t>
  </si>
  <si>
    <t>AR 10</t>
  </si>
  <si>
    <t>AR 11</t>
  </si>
  <si>
    <t>AR 12</t>
  </si>
  <si>
    <t>AR 13</t>
  </si>
  <si>
    <t>AR 15</t>
  </si>
  <si>
    <t>AR 16</t>
  </si>
  <si>
    <t>AR 17</t>
  </si>
  <si>
    <t xml:space="preserve">PO 1 </t>
  </si>
  <si>
    <t xml:space="preserve">PO 2 </t>
  </si>
  <si>
    <t xml:space="preserve">PO 3 </t>
  </si>
  <si>
    <t xml:space="preserve">PO 4 </t>
  </si>
  <si>
    <t xml:space="preserve">PO 5 </t>
  </si>
  <si>
    <t xml:space="preserve">PO 6 </t>
  </si>
  <si>
    <t xml:space="preserve">PO 7 </t>
  </si>
  <si>
    <t xml:space="preserve">PO 8 </t>
  </si>
  <si>
    <t xml:space="preserve">PO 9 </t>
  </si>
  <si>
    <t xml:space="preserve">PO 10 </t>
  </si>
  <si>
    <t xml:space="preserve">PO 11 </t>
  </si>
  <si>
    <t xml:space="preserve">PO 12 </t>
  </si>
  <si>
    <t xml:space="preserve">PO 13 </t>
  </si>
  <si>
    <t xml:space="preserve">PO 14 </t>
  </si>
  <si>
    <t xml:space="preserve">PO 15 </t>
  </si>
  <si>
    <t xml:space="preserve">PO 16 </t>
  </si>
  <si>
    <t xml:space="preserve">PO 17 </t>
  </si>
  <si>
    <t xml:space="preserve">PO 18 </t>
  </si>
  <si>
    <t xml:space="preserve">PO 19 </t>
  </si>
  <si>
    <t xml:space="preserve">PO 20 </t>
  </si>
  <si>
    <t xml:space="preserve">PO 21 </t>
  </si>
  <si>
    <t xml:space="preserve">PO 22 </t>
  </si>
  <si>
    <t xml:space="preserve">PO 23 </t>
  </si>
  <si>
    <t xml:space="preserve">PO 24 </t>
  </si>
  <si>
    <t xml:space="preserve">PO 25 </t>
  </si>
  <si>
    <t xml:space="preserve">PO 26 </t>
  </si>
  <si>
    <t xml:space="preserve">PO 27 </t>
  </si>
  <si>
    <t xml:space="preserve">PO 28 </t>
  </si>
  <si>
    <t xml:space="preserve">PO 29 </t>
  </si>
  <si>
    <t xml:space="preserve">PO 30 </t>
  </si>
  <si>
    <t xml:space="preserve">PO 31 </t>
  </si>
  <si>
    <t xml:space="preserve">PO 32 </t>
  </si>
  <si>
    <t xml:space="preserve">PO 33 </t>
  </si>
  <si>
    <t xml:space="preserve">PO 34 </t>
  </si>
  <si>
    <t xml:space="preserve">PO 35 </t>
  </si>
  <si>
    <t xml:space="preserve">PO 36 </t>
  </si>
  <si>
    <t xml:space="preserve">PO 37 </t>
  </si>
  <si>
    <t xml:space="preserve">PO 38 </t>
  </si>
  <si>
    <t xml:space="preserve">PO 39 </t>
  </si>
  <si>
    <t xml:space="preserve">PO 40 </t>
  </si>
  <si>
    <t xml:space="preserve">PO 41 </t>
  </si>
  <si>
    <t xml:space="preserve">PO 42 </t>
  </si>
  <si>
    <t xml:space="preserve">PO 43 </t>
  </si>
  <si>
    <t xml:space="preserve">PO 44 </t>
  </si>
  <si>
    <t xml:space="preserve">PO 45 </t>
  </si>
  <si>
    <t xml:space="preserve">PO 46 </t>
  </si>
  <si>
    <t xml:space="preserve">PO 47 </t>
  </si>
  <si>
    <t xml:space="preserve">PO 48 </t>
  </si>
  <si>
    <t xml:space="preserve">PO 49 </t>
  </si>
  <si>
    <t xml:space="preserve">PO 50 </t>
  </si>
  <si>
    <t xml:space="preserve">AP 1 </t>
  </si>
  <si>
    <t xml:space="preserve">AP 2 </t>
  </si>
  <si>
    <t xml:space="preserve">AP 3 </t>
  </si>
  <si>
    <t xml:space="preserve">AP 4 </t>
  </si>
  <si>
    <t xml:space="preserve">AP 5 </t>
  </si>
  <si>
    <t xml:space="preserve">AP 6 </t>
  </si>
  <si>
    <t xml:space="preserve">AP 7 </t>
  </si>
  <si>
    <t xml:space="preserve">AP 8 </t>
  </si>
  <si>
    <t xml:space="preserve">AP 9 </t>
  </si>
  <si>
    <t xml:space="preserve">AP 10 </t>
  </si>
  <si>
    <t xml:space="preserve">AP 11 </t>
  </si>
  <si>
    <t xml:space="preserve">AP 12 </t>
  </si>
  <si>
    <t xml:space="preserve">AP 13 </t>
  </si>
  <si>
    <t xml:space="preserve">AP 14 </t>
  </si>
  <si>
    <t xml:space="preserve">AP 15 </t>
  </si>
  <si>
    <t xml:space="preserve">AP 17 </t>
  </si>
  <si>
    <t xml:space="preserve">AP 16 </t>
  </si>
  <si>
    <t xml:space="preserve">AP 18 </t>
  </si>
  <si>
    <t xml:space="preserve">AP 19 </t>
  </si>
  <si>
    <t xml:space="preserve">AP 20 </t>
  </si>
  <si>
    <t xml:space="preserve">AP 21 </t>
  </si>
  <si>
    <t xml:space="preserve">AP 22 </t>
  </si>
  <si>
    <t xml:space="preserve">AP 23 </t>
  </si>
  <si>
    <t xml:space="preserve">AP 24 </t>
  </si>
  <si>
    <t xml:space="preserve">AP 25 </t>
  </si>
  <si>
    <t xml:space="preserve">AP 26 </t>
  </si>
  <si>
    <t xml:space="preserve">AP 27 </t>
  </si>
  <si>
    <t xml:space="preserve">AP 28 </t>
  </si>
  <si>
    <t xml:space="preserve">AP 29 </t>
  </si>
  <si>
    <t xml:space="preserve">AP 30 </t>
  </si>
  <si>
    <t xml:space="preserve">AP 31 </t>
  </si>
  <si>
    <t xml:space="preserve">AP 32 </t>
  </si>
  <si>
    <t xml:space="preserve">AP 34 </t>
  </si>
  <si>
    <t xml:space="preserve">AP 36 </t>
  </si>
  <si>
    <t xml:space="preserve">AP 37 </t>
  </si>
  <si>
    <t xml:space="preserve">AP 38 </t>
  </si>
  <si>
    <t xml:space="preserve">AP 39 </t>
  </si>
  <si>
    <t xml:space="preserve">AP 40 </t>
  </si>
  <si>
    <t xml:space="preserve">AP 41 </t>
  </si>
  <si>
    <t xml:space="preserve">AP 42 </t>
  </si>
  <si>
    <t xml:space="preserve">AP 43 </t>
  </si>
  <si>
    <t xml:space="preserve">AP 44 </t>
  </si>
  <si>
    <t xml:space="preserve">AP 45 </t>
  </si>
  <si>
    <t xml:space="preserve">AP 46 </t>
  </si>
  <si>
    <t xml:space="preserve">AP 47 </t>
  </si>
  <si>
    <t xml:space="preserve">AP 48 </t>
  </si>
  <si>
    <t xml:space="preserve">AP 49 </t>
  </si>
  <si>
    <t xml:space="preserve">AP 50 </t>
  </si>
  <si>
    <t xml:space="preserve">TAX 1 </t>
  </si>
  <si>
    <t xml:space="preserve">TAX 2 </t>
  </si>
  <si>
    <t xml:space="preserve">TAX 3 </t>
  </si>
  <si>
    <t xml:space="preserve">TAX 4 </t>
  </si>
  <si>
    <t>TAX 4.1</t>
  </si>
  <si>
    <t xml:space="preserve">TAX 5 </t>
  </si>
  <si>
    <t xml:space="preserve">TAX 6 </t>
  </si>
  <si>
    <t xml:space="preserve">REP 1 </t>
  </si>
  <si>
    <t xml:space="preserve">REP 4 </t>
  </si>
  <si>
    <t xml:space="preserve">REP 5 </t>
  </si>
  <si>
    <t xml:space="preserve">REP 6 </t>
  </si>
  <si>
    <t xml:space="preserve">REP 7 </t>
  </si>
  <si>
    <t xml:space="preserve">REP 8 </t>
  </si>
  <si>
    <t xml:space="preserve">REP 9 </t>
  </si>
  <si>
    <t xml:space="preserve">REP 10 </t>
  </si>
  <si>
    <t xml:space="preserve">REP 11 </t>
  </si>
  <si>
    <t xml:space="preserve">REP 12 </t>
  </si>
  <si>
    <t xml:space="preserve">REP 13 </t>
  </si>
  <si>
    <t xml:space="preserve">REP 14 </t>
  </si>
  <si>
    <t xml:space="preserve">REP 15 </t>
  </si>
  <si>
    <t xml:space="preserve">REP 16 </t>
  </si>
  <si>
    <t xml:space="preserve">REP 17 </t>
  </si>
  <si>
    <t xml:space="preserve">REP 18 </t>
  </si>
  <si>
    <t xml:space="preserve">REP 19 </t>
  </si>
  <si>
    <t xml:space="preserve">REP 20 </t>
  </si>
  <si>
    <t xml:space="preserve">REP 22 </t>
  </si>
  <si>
    <t xml:space="preserve">REP 24 </t>
  </si>
  <si>
    <t xml:space="preserve">REP 26 </t>
  </si>
  <si>
    <t xml:space="preserve">REP 27 </t>
  </si>
  <si>
    <t xml:space="preserve">REP 28 </t>
  </si>
  <si>
    <t xml:space="preserve">REP 29 </t>
  </si>
  <si>
    <t xml:space="preserve">REP 30 </t>
  </si>
  <si>
    <t xml:space="preserve">REP 31 </t>
  </si>
  <si>
    <t xml:space="preserve">REP 32 </t>
  </si>
  <si>
    <t xml:space="preserve">REP 33 </t>
  </si>
  <si>
    <t xml:space="preserve">REP 34 </t>
  </si>
  <si>
    <t xml:space="preserve">REP 35 </t>
  </si>
  <si>
    <t xml:space="preserve">FA 1 </t>
  </si>
  <si>
    <t xml:space="preserve">FA 2 </t>
  </si>
  <si>
    <t xml:space="preserve">FA 3 </t>
  </si>
  <si>
    <t xml:space="preserve">FA 5 </t>
  </si>
  <si>
    <t xml:space="preserve">FA 6 </t>
  </si>
  <si>
    <t xml:space="preserve">FA 7 </t>
  </si>
  <si>
    <t xml:space="preserve">FA 8 </t>
  </si>
  <si>
    <t xml:space="preserve">FA 9 </t>
  </si>
  <si>
    <t xml:space="preserve">FA 10 </t>
  </si>
  <si>
    <t xml:space="preserve">FA 11 </t>
  </si>
  <si>
    <t xml:space="preserve">FA 12 </t>
  </si>
  <si>
    <t xml:space="preserve">FA 13 </t>
  </si>
  <si>
    <t xml:space="preserve">FA 14 </t>
  </si>
  <si>
    <t xml:space="preserve">FA 18 </t>
  </si>
  <si>
    <t xml:space="preserve">FA 19 </t>
  </si>
  <si>
    <t xml:space="preserve">STK 1 </t>
  </si>
  <si>
    <t xml:space="preserve">STK 2 </t>
  </si>
  <si>
    <t xml:space="preserve">STK 3 </t>
  </si>
  <si>
    <t xml:space="preserve">STK 4 </t>
  </si>
  <si>
    <t xml:space="preserve">STK 5 </t>
  </si>
  <si>
    <t xml:space="preserve">STK 8 </t>
  </si>
  <si>
    <t xml:space="preserve">STK 9 </t>
  </si>
  <si>
    <t xml:space="preserve">STK 10 </t>
  </si>
  <si>
    <t xml:space="preserve">STK 15 </t>
  </si>
  <si>
    <t xml:space="preserve">STK 16 </t>
  </si>
  <si>
    <t xml:space="preserve">STK 17 </t>
  </si>
  <si>
    <t xml:space="preserve">STK 18 </t>
  </si>
  <si>
    <t xml:space="preserve">STK 19 </t>
  </si>
  <si>
    <t xml:space="preserve">STK 23 </t>
  </si>
  <si>
    <t xml:space="preserve">STK 24 </t>
  </si>
  <si>
    <t xml:space="preserve">STK 25 </t>
  </si>
  <si>
    <t xml:space="preserve">STK 26 </t>
  </si>
  <si>
    <t xml:space="preserve">STK 27 </t>
  </si>
  <si>
    <t xml:space="preserve">STK 34 </t>
  </si>
  <si>
    <t xml:space="preserve">BR 2 </t>
  </si>
  <si>
    <t xml:space="preserve">BR 4 </t>
  </si>
  <si>
    <t xml:space="preserve">BR 5 </t>
  </si>
  <si>
    <t xml:space="preserve">BR 7 </t>
  </si>
  <si>
    <t xml:space="preserve">BR 8 </t>
  </si>
  <si>
    <t xml:space="preserve">BR 9 </t>
  </si>
  <si>
    <t xml:space="preserve">BR 10 </t>
  </si>
  <si>
    <t xml:space="preserve">BR 11 </t>
  </si>
  <si>
    <t xml:space="preserve">BR 12 </t>
  </si>
  <si>
    <t xml:space="preserve">BR 13 </t>
  </si>
  <si>
    <t xml:space="preserve">BR 14 </t>
  </si>
  <si>
    <t xml:space="preserve">BR 15 </t>
  </si>
  <si>
    <t xml:space="preserve">BR 17 </t>
  </si>
  <si>
    <t xml:space="preserve">BR 19 </t>
  </si>
  <si>
    <t xml:space="preserve">BUD 1 </t>
  </si>
  <si>
    <t xml:space="preserve">BUD 5 </t>
  </si>
  <si>
    <t xml:space="preserve">BUD 6 </t>
  </si>
  <si>
    <t xml:space="preserve">BUD 9 </t>
  </si>
  <si>
    <t xml:space="preserve">BUD 10 </t>
  </si>
  <si>
    <t xml:space="preserve">BUD 11 </t>
  </si>
  <si>
    <t xml:space="preserve">BUD 12 </t>
  </si>
  <si>
    <t xml:space="preserve">BUD 13 </t>
  </si>
  <si>
    <t xml:space="preserve">BUD 14 </t>
  </si>
  <si>
    <t xml:space="preserve">BUD 17 </t>
  </si>
  <si>
    <t xml:space="preserve">BUD 18 </t>
  </si>
  <si>
    <t xml:space="preserve">BUD 19 </t>
  </si>
  <si>
    <t xml:space="preserve">BUD 20 </t>
  </si>
  <si>
    <t xml:space="preserve">BUD 21 </t>
  </si>
  <si>
    <t xml:space="preserve">BUD 22 </t>
  </si>
  <si>
    <t xml:space="preserve">BUD 23 </t>
  </si>
  <si>
    <t xml:space="preserve">BUD 24 </t>
  </si>
  <si>
    <t xml:space="preserve">SCM 1 </t>
  </si>
  <si>
    <t xml:space="preserve">SCM 5 </t>
  </si>
  <si>
    <t xml:space="preserve">SCM 6 </t>
  </si>
  <si>
    <t xml:space="preserve">SCM 7 </t>
  </si>
  <si>
    <t xml:space="preserve">SCM 8 </t>
  </si>
  <si>
    <t xml:space="preserve">SCM 11 </t>
  </si>
  <si>
    <t xml:space="preserve">SCM 12 </t>
  </si>
  <si>
    <t xml:space="preserve">MISC 1 </t>
  </si>
  <si>
    <t xml:space="preserve">MISC 3 </t>
  </si>
  <si>
    <t xml:space="preserve">MISC 4 </t>
  </si>
  <si>
    <t xml:space="preserve">MISC 5 </t>
  </si>
  <si>
    <t xml:space="preserve">USE 2 </t>
  </si>
  <si>
    <t xml:space="preserve">USE 4 </t>
  </si>
  <si>
    <t xml:space="preserve">USE 5 </t>
  </si>
  <si>
    <t xml:space="preserve">USE 6 </t>
  </si>
  <si>
    <t xml:space="preserve">USE 9 </t>
  </si>
  <si>
    <t xml:space="preserve">USE 10 </t>
  </si>
  <si>
    <t xml:space="preserve">USE 11 </t>
  </si>
  <si>
    <t xml:space="preserve">CON 1 </t>
  </si>
  <si>
    <t xml:space="preserve">CON 2 </t>
  </si>
  <si>
    <t xml:space="preserve">CON 6 </t>
  </si>
  <si>
    <t xml:space="preserve">CON 7 </t>
  </si>
  <si>
    <t xml:space="preserve">CON 8 </t>
  </si>
  <si>
    <t xml:space="preserve">CON 13 </t>
  </si>
  <si>
    <t xml:space="preserve">SEC 1 </t>
  </si>
  <si>
    <t xml:space="preserve">SEC 3 </t>
  </si>
  <si>
    <t xml:space="preserve">SEC 4 </t>
  </si>
  <si>
    <t xml:space="preserve">SEC 5 </t>
  </si>
  <si>
    <t xml:space="preserve">SEC 6 </t>
  </si>
  <si>
    <t xml:space="preserve">SEC 7 </t>
  </si>
  <si>
    <t xml:space="preserve">SEC 8 </t>
  </si>
  <si>
    <t xml:space="preserve">SEC 9 </t>
  </si>
  <si>
    <t xml:space="preserve">SEC 10 </t>
  </si>
  <si>
    <t xml:space="preserve">SEC 11 </t>
  </si>
  <si>
    <t xml:space="preserve">SEC 12 </t>
  </si>
  <si>
    <t xml:space="preserve">SEC 13 </t>
  </si>
  <si>
    <t xml:space="preserve">SEC 15 </t>
  </si>
  <si>
    <t xml:space="preserve">SEC 16 </t>
  </si>
  <si>
    <t xml:space="preserve">SEC 17 </t>
  </si>
  <si>
    <t xml:space="preserve">SEC 18 </t>
  </si>
  <si>
    <t xml:space="preserve">SEC 19 </t>
  </si>
  <si>
    <t xml:space="preserve">SEC 20 </t>
  </si>
  <si>
    <t xml:space="preserve">SEC 21 </t>
  </si>
  <si>
    <t xml:space="preserve">HS 1 </t>
  </si>
  <si>
    <t xml:space="preserve">HS 2 </t>
  </si>
  <si>
    <t>Note</t>
  </si>
  <si>
    <t xml:space="preserve">HS 3 </t>
  </si>
  <si>
    <t xml:space="preserve">HS 4 </t>
  </si>
  <si>
    <t xml:space="preserve">HS 5 </t>
  </si>
  <si>
    <t xml:space="preserve">HS 6 </t>
  </si>
  <si>
    <t xml:space="preserve">HS 7 </t>
  </si>
  <si>
    <t xml:space="preserve">HS 8 </t>
  </si>
  <si>
    <t xml:space="preserve">HS 9 </t>
  </si>
  <si>
    <t xml:space="preserve">HS 10 </t>
  </si>
  <si>
    <t xml:space="preserve">HS 12 </t>
  </si>
  <si>
    <t xml:space="preserve">HS 13 </t>
  </si>
  <si>
    <t xml:space="preserve">HS 14 </t>
  </si>
  <si>
    <t xml:space="preserve">IMP 1 </t>
  </si>
  <si>
    <t xml:space="preserve">IMP 2 </t>
  </si>
  <si>
    <t xml:space="preserve">IMP 3 </t>
  </si>
  <si>
    <t xml:space="preserve">IMP 4 </t>
  </si>
  <si>
    <t xml:space="preserve">IMP 5 </t>
  </si>
  <si>
    <t xml:space="preserve">IMP 6 </t>
  </si>
  <si>
    <t xml:space="preserve">IMP 7 </t>
  </si>
  <si>
    <t xml:space="preserve">IMP 8 </t>
  </si>
  <si>
    <t xml:space="preserve">IMP 9 </t>
  </si>
  <si>
    <t xml:space="preserve">IMP 10 </t>
  </si>
  <si>
    <t xml:space="preserve">IMP 11 </t>
  </si>
  <si>
    <t xml:space="preserve">IMP 12 </t>
  </si>
  <si>
    <t xml:space="preserve">IMP 13 </t>
  </si>
  <si>
    <t xml:space="preserve">IMP 14 </t>
  </si>
  <si>
    <t xml:space="preserve">MSS 1 </t>
  </si>
  <si>
    <t xml:space="preserve">MSS 2 </t>
  </si>
  <si>
    <t xml:space="preserve">MSS 3 </t>
  </si>
  <si>
    <t xml:space="preserve">MSS 4 </t>
  </si>
  <si>
    <t xml:space="preserve">MSS 5 </t>
  </si>
  <si>
    <t xml:space="preserve">MSS 6 </t>
  </si>
  <si>
    <t xml:space="preserve">MSS 9 </t>
  </si>
  <si>
    <t xml:space="preserve">MSS 12 </t>
  </si>
  <si>
    <t xml:space="preserve">MSS 13 </t>
  </si>
  <si>
    <t xml:space="preserve">MSS 14 </t>
  </si>
  <si>
    <t xml:space="preserve">MSS 15 </t>
  </si>
  <si>
    <t xml:space="preserve">MSS 16 </t>
  </si>
  <si>
    <t>DESIRABLE REQUIREMENTS</t>
  </si>
  <si>
    <t>75 requirements | Live-linked to the source SOR worksheets</t>
  </si>
  <si>
    <t>AR 7</t>
  </si>
  <si>
    <t>AR 14</t>
  </si>
  <si>
    <t xml:space="preserve">AP 33 </t>
  </si>
  <si>
    <t xml:space="preserve">AP 35 </t>
  </si>
  <si>
    <t xml:space="preserve">REP 2 </t>
  </si>
  <si>
    <t xml:space="preserve">REP 3 </t>
  </si>
  <si>
    <t xml:space="preserve">REP 21 </t>
  </si>
  <si>
    <t xml:space="preserve">REP 23 </t>
  </si>
  <si>
    <t xml:space="preserve">REP 25 </t>
  </si>
  <si>
    <t xml:space="preserve">REP 36 </t>
  </si>
  <si>
    <t xml:space="preserve">REP 37 </t>
  </si>
  <si>
    <t xml:space="preserve">FA 4 </t>
  </si>
  <si>
    <t xml:space="preserve">FA 15 </t>
  </si>
  <si>
    <t xml:space="preserve">FA 16 </t>
  </si>
  <si>
    <t xml:space="preserve">FA 17 </t>
  </si>
  <si>
    <t xml:space="preserve">STK 6 </t>
  </si>
  <si>
    <t xml:space="preserve">STK 7 </t>
  </si>
  <si>
    <t xml:space="preserve">STK 11 </t>
  </si>
  <si>
    <t xml:space="preserve">STK 12 </t>
  </si>
  <si>
    <t xml:space="preserve">STK 13 </t>
  </si>
  <si>
    <t xml:space="preserve">STK 14 </t>
  </si>
  <si>
    <t xml:space="preserve">STK 20 </t>
  </si>
  <si>
    <t xml:space="preserve">STK 21 </t>
  </si>
  <si>
    <t xml:space="preserve">STK 22 </t>
  </si>
  <si>
    <t xml:space="preserve">STK 28 </t>
  </si>
  <si>
    <t xml:space="preserve">STK 29 </t>
  </si>
  <si>
    <t xml:space="preserve">STK 30 </t>
  </si>
  <si>
    <t xml:space="preserve">STK 31 </t>
  </si>
  <si>
    <t xml:space="preserve">STK 32 </t>
  </si>
  <si>
    <t xml:space="preserve">STK 33 </t>
  </si>
  <si>
    <t xml:space="preserve">BR 1 </t>
  </si>
  <si>
    <t xml:space="preserve">BR 3 </t>
  </si>
  <si>
    <t xml:space="preserve">BR 6 </t>
  </si>
  <si>
    <t xml:space="preserve">BR 16 </t>
  </si>
  <si>
    <t xml:space="preserve">BR 18 </t>
  </si>
  <si>
    <t xml:space="preserve">BUD 2 </t>
  </si>
  <si>
    <t xml:space="preserve">BUD 3 </t>
  </si>
  <si>
    <t xml:space="preserve">BUD 4 </t>
  </si>
  <si>
    <t xml:space="preserve">BUD 7 </t>
  </si>
  <si>
    <t xml:space="preserve">BUD 8 </t>
  </si>
  <si>
    <t xml:space="preserve">BUD 15 </t>
  </si>
  <si>
    <t xml:space="preserve">BUD 16 </t>
  </si>
  <si>
    <t xml:space="preserve">BUD 25 </t>
  </si>
  <si>
    <t xml:space="preserve">BUD 26 </t>
  </si>
  <si>
    <t xml:space="preserve">BUD 27 </t>
  </si>
  <si>
    <t xml:space="preserve">BUD 28 </t>
  </si>
  <si>
    <t xml:space="preserve">BUD 29 </t>
  </si>
  <si>
    <t xml:space="preserve">SCM 2 </t>
  </si>
  <si>
    <t xml:space="preserve">SCM 3 </t>
  </si>
  <si>
    <t xml:space="preserve">SCM 4 </t>
  </si>
  <si>
    <t xml:space="preserve">SCM 9 </t>
  </si>
  <si>
    <t xml:space="preserve">SCM 10 </t>
  </si>
  <si>
    <t xml:space="preserve">MISC 2 </t>
  </si>
  <si>
    <t xml:space="preserve">USE 1 </t>
  </si>
  <si>
    <t xml:space="preserve">USE 3 </t>
  </si>
  <si>
    <t xml:space="preserve">USE 7 </t>
  </si>
  <si>
    <t xml:space="preserve">USE 8 </t>
  </si>
  <si>
    <t xml:space="preserve">CON 3 </t>
  </si>
  <si>
    <t xml:space="preserve">CON 4 </t>
  </si>
  <si>
    <t xml:space="preserve">CON 5 </t>
  </si>
  <si>
    <t xml:space="preserve">CON 9 </t>
  </si>
  <si>
    <t xml:space="preserve">CON 10 </t>
  </si>
  <si>
    <t xml:space="preserve">CON 11 </t>
  </si>
  <si>
    <t xml:space="preserve">CON 12 </t>
  </si>
  <si>
    <t xml:space="preserve">CON 14 </t>
  </si>
  <si>
    <t xml:space="preserve">SEC 2 </t>
  </si>
  <si>
    <t xml:space="preserve">SEC 14 </t>
  </si>
  <si>
    <t xml:space="preserve">SEC 22 </t>
  </si>
  <si>
    <t xml:space="preserve">SEC 23 </t>
  </si>
  <si>
    <t xml:space="preserve">HS 11 </t>
  </si>
  <si>
    <t xml:space="preserve">MSS 7 </t>
  </si>
  <si>
    <t xml:space="preserve">MSS 8 </t>
  </si>
  <si>
    <t xml:space="preserve">MSS 10 </t>
  </si>
  <si>
    <t xml:space="preserve">MSS 11 </t>
  </si>
  <si>
    <t>F1-1 - Core Finance</t>
  </si>
  <si>
    <t>RFT SCORING</t>
  </si>
  <si>
    <t>EVALUATOR ASSESSMENT</t>
  </si>
  <si>
    <t>RIA's Requirements</t>
  </si>
  <si>
    <t>Evaluation support</t>
  </si>
  <si>
    <t>Authority-confirmed classification and weighted score</t>
  </si>
  <si>
    <t xml:space="preserve">Priority </t>
  </si>
  <si>
    <t>Standard(S)/ 
Customisation(C)/ 
Development(D)/ 
Workaround (W)/ 
Not Available( N)</t>
  </si>
  <si>
    <t>Tenderer Description of how the requirement is supported.</t>
  </si>
  <si>
    <t>Evaluator Classification (S/C/D/W/N)</t>
  </si>
  <si>
    <t>Evaluator Weighted Score</t>
  </si>
  <si>
    <t>General</t>
  </si>
  <si>
    <t>The system should facilitate a flexible coding structure.</t>
  </si>
  <si>
    <t>R</t>
  </si>
  <si>
    <t>R-001</t>
  </si>
  <si>
    <t>The system should facilitate a flexible Interface structure.</t>
  </si>
  <si>
    <t>R-002</t>
  </si>
  <si>
    <t>The system should facilitate a full nominal ledger facility</t>
  </si>
  <si>
    <t>R-003</t>
  </si>
  <si>
    <t>The  system should provide documented APIs, OData feeds or equivalent secure data access methods using industry standard formats such as REST, JSON, XML or equivalent. The tenderer must describe available access methods, the data exposed, authentication, permissions, audit logging, rate limits, licensing, and whether access is read-only or read/write.</t>
  </si>
  <si>
    <t>R-004</t>
  </si>
  <si>
    <t>The system should facilitate an enterprise reporting structure, including detailed cost centre and departmental analysis</t>
  </si>
  <si>
    <t>R-005</t>
  </si>
  <si>
    <t xml:space="preserve">The system should have the ability to import and export data to Excel and other reporting tools. </t>
  </si>
  <si>
    <t>R-006</t>
  </si>
  <si>
    <t>The system should facilitate simple month and year end routines</t>
  </si>
  <si>
    <t>R-007</t>
  </si>
  <si>
    <t>The system should facilitate a detailed reporting structure, including multiple levels/grouping of nominal codes, cost centres, and divisional analysis</t>
  </si>
  <si>
    <t>R-008</t>
  </si>
  <si>
    <t>The system should facilitate nominal ledger data for current year and at least three years previous nominal ledger comparable data to be available</t>
  </si>
  <si>
    <t>R-009</t>
  </si>
  <si>
    <t>The system should support drill down from reporting line item to nominal ledger account to the original transaction line item</t>
  </si>
  <si>
    <t>R-010</t>
  </si>
  <si>
    <t>The system should generate a warning and not enable a transaction to be posted unless there is a balancing/self balancing entry</t>
  </si>
  <si>
    <t>R-011</t>
  </si>
  <si>
    <t>The system should facilitate the input of budget figures into GL at the lowest nominal account level</t>
  </si>
  <si>
    <t>R-012</t>
  </si>
  <si>
    <t>The system should support drill down from the original transaction line item such as purchase order and invoice to a copy of the document or invoice</t>
  </si>
  <si>
    <t>R-013</t>
  </si>
  <si>
    <t>Journals</t>
  </si>
  <si>
    <t>The system should facilitate importing of batched ledger transactions from other sources, e.g. payroll system, Irish Revenue Website, Pensions, T&amp;S</t>
  </si>
  <si>
    <t>R-014</t>
  </si>
  <si>
    <t>The system should facilitate importing of individual ledger transactions from other sources e.g. Gill, Shopify, Gardners, Amazon, Apple</t>
  </si>
  <si>
    <t>R-015</t>
  </si>
  <si>
    <t>The system should facilitate exporting of batched ledger transactions to other sources e.g. to Excel, Power BI or other analytical programmes</t>
  </si>
  <si>
    <t>R-016</t>
  </si>
  <si>
    <t>The system should facilitate exporting of individual ledger transactions from other sources</t>
  </si>
  <si>
    <t>R-017</t>
  </si>
  <si>
    <t>The system should allow for automatic posting and reversal of approved prepayments/accruals</t>
  </si>
  <si>
    <t>R-018</t>
  </si>
  <si>
    <t>The system should facilitate journal entry and reporting</t>
  </si>
  <si>
    <t>R-019</t>
  </si>
  <si>
    <t>The system should facilitate multi-line journal facility</t>
  </si>
  <si>
    <t>R-020</t>
  </si>
  <si>
    <t>Receipts</t>
  </si>
  <si>
    <t>The system should facilitate Revenue received Journals</t>
  </si>
  <si>
    <t>R-021</t>
  </si>
  <si>
    <t>F1-2 - Accounts Receivable</t>
  </si>
  <si>
    <t>Debtors Listing Structure</t>
  </si>
  <si>
    <t>The system should facilitate the automatic allocation of receipts</t>
  </si>
  <si>
    <t>R-022</t>
  </si>
  <si>
    <t xml:space="preserve">The system should facilitate default nominal accounts </t>
  </si>
  <si>
    <t>R-023</t>
  </si>
  <si>
    <t>The system should facilitate a notes modules for transactions</t>
  </si>
  <si>
    <t>R-024</t>
  </si>
  <si>
    <t>R-025</t>
  </si>
  <si>
    <t>The system should allow for Accounts Receivable reconciliations</t>
  </si>
  <si>
    <t>R-026</t>
  </si>
  <si>
    <t>The system should support the daily analysis of interface transfer details, name of file, time of upload, number of records and summary posting.</t>
  </si>
  <si>
    <t>R-027</t>
  </si>
  <si>
    <t>The system should hold scanned documents including applications and giros</t>
  </si>
  <si>
    <t>D-001</t>
  </si>
  <si>
    <t>The system should facilitate a reconciliation report</t>
  </si>
  <si>
    <t>R-028</t>
  </si>
  <si>
    <t>System Structure</t>
  </si>
  <si>
    <t>The system should provide a facility to implement AR, credit control policies, procedures</t>
  </si>
  <si>
    <t>R-029</t>
  </si>
  <si>
    <t xml:space="preserve">The system should support cash, credit card, cheque, bank draft entry </t>
  </si>
  <si>
    <t>R-030</t>
  </si>
  <si>
    <t>The system should provide an option for open item or balance forward on nominal accounts</t>
  </si>
  <si>
    <t>R-031</t>
  </si>
  <si>
    <t>The system should facilitate the carry forward of prior year balances for those candidates with outstanding balances.</t>
  </si>
  <si>
    <t>R-032</t>
  </si>
  <si>
    <t>The system should facilitate direct (sundry) invoicing</t>
  </si>
  <si>
    <t>R-033</t>
  </si>
  <si>
    <t>The system should support multi currency facilities</t>
  </si>
  <si>
    <t>D-002</t>
  </si>
  <si>
    <t>Other</t>
  </si>
  <si>
    <t>The system should support processing requirements, including automatic update of invoices</t>
  </si>
  <si>
    <t>R-034</t>
  </si>
  <si>
    <t>The system should support journal entry and editing including nominal ledger code selection</t>
  </si>
  <si>
    <t>R-035</t>
  </si>
  <si>
    <t>The finance system should facilitate the batching of several payments as one cheque and the issuance of remittance advices</t>
  </si>
  <si>
    <t>R-036</t>
  </si>
  <si>
    <t>F2-1 - Procure-To-Pay</t>
  </si>
  <si>
    <t>Requisition</t>
  </si>
  <si>
    <t>The system should provide a purchase requisition register</t>
  </si>
  <si>
    <t>R-037</t>
  </si>
  <si>
    <t>The system should provide purchase requisition processing, including authorisation and matching of purchase requisitions to purchase order numbers</t>
  </si>
  <si>
    <t>R-038</t>
  </si>
  <si>
    <t>The systems should be able to create a Purchase Requisition that is not vendor specific, and allows for detailed text to be entered in a large field that will contain the business justification for the intended purchase.</t>
  </si>
  <si>
    <t>R-039</t>
  </si>
  <si>
    <t>R-040</t>
  </si>
  <si>
    <t>Once submitted the Purchase Requisition is automatically routed to the line manager for approval.</t>
  </si>
  <si>
    <t>R-041</t>
  </si>
  <si>
    <t>Any Purchase Requisition in excess of €5,000 must then route on to the head of the organisation (Council Approval also required over €25k)</t>
  </si>
  <si>
    <t>R-042</t>
  </si>
  <si>
    <t>Purchase Orders</t>
  </si>
  <si>
    <t>The system should enable authorised users outside the Finance Team to create and submit vendor-specific Purchase Orders, including price, quality specification details, product code, in accordance with defined approval workflows.</t>
  </si>
  <si>
    <t>R-043</t>
  </si>
  <si>
    <t>Once a PO request has received the necessary approvals, the system should facilitate the creation of purchase order.</t>
  </si>
  <si>
    <t>R-044</t>
  </si>
  <si>
    <t>The systems should enforce the following rules for the creation of a purchase order:
*   If the value is between €1,000 &amp; €5,000, it must be approved by the budget holder only
*   If it’s over the value of €5,000 (net of vat) it must be approved by the budget holder and head of the organisation
*   If it’s over the value of €25,000 (net of vat) it must be approved by the budget holder and head of the organisation and Council
*   Final review by Finance for all POs</t>
  </si>
  <si>
    <t>R-045</t>
  </si>
  <si>
    <t xml:space="preserve">The system should ensure that a Purchase Order is vendor specific  </t>
  </si>
  <si>
    <t>R-046</t>
  </si>
  <si>
    <t>The system should enable authorised users to initiate and submit requests for new supplier records. The system should support the review and approval of supplier information, including bank details, insurance documentation, and other supporting records, and should prevent Purchase Orders from being raised against a supplier until the supplier record has been approved. The system should store supplier supporting documentation against the supplier record.</t>
  </si>
  <si>
    <t>R-047</t>
  </si>
  <si>
    <t>This creator cannot add financial fields such as bank account details, Company tax details.</t>
  </si>
  <si>
    <t>R-048</t>
  </si>
  <si>
    <t>The system should auto generate a notification to Finance that a new vendor creation has been initiated</t>
  </si>
  <si>
    <t>R-049</t>
  </si>
  <si>
    <t>The Purchase order should accept at least 3 documents to be attached.</t>
  </si>
  <si>
    <t>R-050</t>
  </si>
  <si>
    <t>The Purchase order should facilitate fields that will allow text for business justification for selecting a given vendor.</t>
  </si>
  <si>
    <t>R-051</t>
  </si>
  <si>
    <t>The Purchase Order should facilitate an invoice once received to be either completely or partially credited against it.</t>
  </si>
  <si>
    <t>R-052</t>
  </si>
  <si>
    <t>Once the Purchase order is created and submitted the system automatically routes it to the line manager for approval.</t>
  </si>
  <si>
    <t>R-053</t>
  </si>
  <si>
    <t>If the Purchase Order is greater than €5,000 (net of VAT) the system should automatically route it after first line approval to the head of the organisation for approval.</t>
  </si>
  <si>
    <t>R-054</t>
  </si>
  <si>
    <t>If the Purchase Order is greater than €25,000 (net of VAT) the system should automatically route it after first line approval, and after head of the organisation approval to the Council for approval.</t>
  </si>
  <si>
    <t>R-055</t>
  </si>
  <si>
    <t>Once the purchase order is fully approved, a Purchase order number is allocated to the purchase order and the creator is automatically informed of its approval.</t>
  </si>
  <si>
    <t>R-056</t>
  </si>
  <si>
    <t xml:space="preserve"> It should be possible to run the following reports:</t>
  </si>
  <si>
    <t>R-057</t>
  </si>
  <si>
    <t>·         List and value of all open Purchase Orders</t>
  </si>
  <si>
    <t>R-058</t>
  </si>
  <si>
    <t>·         List and value of all closed Purchase Orders</t>
  </si>
  <si>
    <t>R-059</t>
  </si>
  <si>
    <t>·         List and value of the above reports by cost centre</t>
  </si>
  <si>
    <t>R-060</t>
  </si>
  <si>
    <t>The systems should have real time links to nominal ledger coding</t>
  </si>
  <si>
    <t>R-061</t>
  </si>
  <si>
    <t>The system should report by PO status</t>
  </si>
  <si>
    <t>R-062</t>
  </si>
  <si>
    <t xml:space="preserve"> The system should interface with AP for invoice matching with PO’s</t>
  </si>
  <si>
    <t>R-063</t>
  </si>
  <si>
    <t>The system should support the control of requisition progression to purchase orders with restricted sign off</t>
  </si>
  <si>
    <t>R-064</t>
  </si>
  <si>
    <t xml:space="preserve">The system should allow for multiple invoices against a single PO </t>
  </si>
  <si>
    <t>R-065</t>
  </si>
  <si>
    <t>The system should support multiple deliveries per line or item, multiple items per PO</t>
  </si>
  <si>
    <t>R-066</t>
  </si>
  <si>
    <t>The system should have the ability to email PO’s</t>
  </si>
  <si>
    <t>R-067</t>
  </si>
  <si>
    <t>Purchase order management</t>
  </si>
  <si>
    <t>The system should support control over user based authorisations</t>
  </si>
  <si>
    <t>R-068</t>
  </si>
  <si>
    <t>The system should support purchasing limits by user</t>
  </si>
  <si>
    <t>R-069</t>
  </si>
  <si>
    <t xml:space="preserve">The system should provide three-way matching, i.e., invoices to purchase orders to invoice approval </t>
  </si>
  <si>
    <t>R-070</t>
  </si>
  <si>
    <t>The system should provide for matching of purchase invoices to original purchase orders</t>
  </si>
  <si>
    <t>R-071</t>
  </si>
  <si>
    <t>The system should facilitate automated allocation and conversion of a purchase requisition to a purchase order upon approval from the appropriate personnel</t>
  </si>
  <si>
    <t>R-072</t>
  </si>
  <si>
    <t>The system should support tolerance levels for three-way matching and should generate a warning to the user when variances fall outside the defined tolerances.</t>
  </si>
  <si>
    <t>R-073</t>
  </si>
  <si>
    <t>The system should support the sending of orders to suppliers by email.</t>
  </si>
  <si>
    <t>R-074</t>
  </si>
  <si>
    <t>The system should support holding of purchasing agreements (i.e. terms agreed with suppliers) for individual suppliers</t>
  </si>
  <si>
    <t>R-075</t>
  </si>
  <si>
    <t>The system should have the link from the P.O. /  Supplier Invoice ID / Payment confirmation.</t>
  </si>
  <si>
    <t>R-076</t>
  </si>
  <si>
    <t>Procurement reporting</t>
  </si>
  <si>
    <t>The system should support purchase classification of products (e.g. service, overhead…)</t>
  </si>
  <si>
    <t>R-077</t>
  </si>
  <si>
    <t>The system should support audit trails of PO’s and amendments</t>
  </si>
  <si>
    <t>R-078</t>
  </si>
  <si>
    <t>The system should report supplier expenditure over configurable periods, including rolling 12‑month periods, and identify suppliers exceeding user-defined spend thresholds for Tax Clearance monitoring.</t>
  </si>
  <si>
    <t>R-079</t>
  </si>
  <si>
    <t>The system should be capable to report on PO detail based on multiple user criteria</t>
  </si>
  <si>
    <t>R-080</t>
  </si>
  <si>
    <t>Purchase Order Workflow</t>
  </si>
  <si>
    <t>The system should facilitate a workflow management which maintains an audit log of the steps completed and by whom, e.g., recording of transactions by one user followed by sign-off/review of these postings by a second user before the posting is finalised</t>
  </si>
  <si>
    <t>R-081</t>
  </si>
  <si>
    <t>Once a PO is approved, it should become read only / uneditable</t>
  </si>
  <si>
    <t>R-082</t>
  </si>
  <si>
    <t>The system should have the ability to implement purchase and payment policies and procedures on the system and utilise workflow management rules and processes</t>
  </si>
  <si>
    <t>R-083</t>
  </si>
  <si>
    <t>The system should support workflows that allow for two hierarchical approvers per PO.</t>
  </si>
  <si>
    <t>R-084</t>
  </si>
  <si>
    <t>The system should support sequential approval workflows based on delegated authority levels, record all approval actions, and allow approvers to delegate approval authority to another user of the same grade or authority level.</t>
  </si>
  <si>
    <t>R-085</t>
  </si>
  <si>
    <t>The system should facilitate rules to route PR forms to the appropriate purchasing officer based on authorisation limits.</t>
  </si>
  <si>
    <t>R-086</t>
  </si>
  <si>
    <t>F2-2 - Accounts Payable</t>
  </si>
  <si>
    <t>The system should Facilitate the three way matching of invoices with PO's, and with invoice approvals</t>
  </si>
  <si>
    <t>R-087</t>
  </si>
  <si>
    <t>The system should facilitate AP ledger posting / automatic posting to GL</t>
  </si>
  <si>
    <t>R-088</t>
  </si>
  <si>
    <t>The system should facilitate payment controls and segregation of duty around payment controls</t>
  </si>
  <si>
    <t>R-089</t>
  </si>
  <si>
    <t>R-090</t>
  </si>
  <si>
    <t>The system should facilitate an AP ledger control account</t>
  </si>
  <si>
    <t>R-091</t>
  </si>
  <si>
    <t>Payment</t>
  </si>
  <si>
    <t>The system should facilitate payment processing via electronic bank files</t>
  </si>
  <si>
    <t>R-092</t>
  </si>
  <si>
    <t>The system should include an invoice approval to pay process</t>
  </si>
  <si>
    <t>R-093</t>
  </si>
  <si>
    <t>The system should enforce rules restricting approval of invoices to predefined roles within the organisation</t>
  </si>
  <si>
    <t>R-094</t>
  </si>
  <si>
    <t xml:space="preserve">The system should facilitate payment of invoices </t>
  </si>
  <si>
    <t>R-095</t>
  </si>
  <si>
    <t>The system should only allow payment of duly authorised invoices to be made</t>
  </si>
  <si>
    <t>R-096</t>
  </si>
  <si>
    <t xml:space="preserve">The system should facilitate automatic payment list proposals based on predefined criteria </t>
  </si>
  <si>
    <t>R-097</t>
  </si>
  <si>
    <t>The system should facilitate payment allocation across invoices</t>
  </si>
  <si>
    <t>R-098</t>
  </si>
  <si>
    <t>The system should provide prompt payments in accordance with The Prompt Payments Act.  Including monitoring of payment dates,  interest calculation &amp; processing, e.g. via a report</t>
  </si>
  <si>
    <t>R-099</t>
  </si>
  <si>
    <t>Invoices</t>
  </si>
  <si>
    <t>The system should facilitate the use of OCR /AI for the posting of supplier invoices</t>
  </si>
  <si>
    <t>R-100</t>
  </si>
  <si>
    <t>The vendor master data should allow for all relevant tax master data to be entered. If the vendor is subject to PSWT, Vender Revenue access numbers, Vendor tax number, should be entered with dual authorisation capabilities here for segregation of duties.</t>
  </si>
  <si>
    <t>R-101</t>
  </si>
  <si>
    <t>The system should facilitate the submission of invoices directly from suppliers, e.g. via an email address.</t>
  </si>
  <si>
    <t>D-003</t>
  </si>
  <si>
    <t>The system should automatically extract relevant information from a supplier invoices through OCR / AI and trigger an approval workflow.</t>
  </si>
  <si>
    <t>R-102</t>
  </si>
  <si>
    <t>The system should support/ create workflows on all aspects of the invoice management process, including electronic approval and tracking of invoices</t>
  </si>
  <si>
    <t>R-103</t>
  </si>
  <si>
    <t>The system should facilitate an invoice register</t>
  </si>
  <si>
    <t>R-104</t>
  </si>
  <si>
    <t>The system should facilitate the authorisation of invoices for payment on the system</t>
  </si>
  <si>
    <t>R-105</t>
  </si>
  <si>
    <t>The system should have the ability to post an invoice but hold payment</t>
  </si>
  <si>
    <t>R-106</t>
  </si>
  <si>
    <t>The system should facilitate the use of PSWT</t>
  </si>
  <si>
    <t>R-107</t>
  </si>
  <si>
    <t>The system should facilitate the electronic import of invoices from suppliers</t>
  </si>
  <si>
    <t>R-108</t>
  </si>
  <si>
    <t>Controls</t>
  </si>
  <si>
    <t>The system should provide an audit trail</t>
  </si>
  <si>
    <t>R-109</t>
  </si>
  <si>
    <t>The system should not allow new accounts payable creditors to be set up unless authorised by specific profile users</t>
  </si>
  <si>
    <t>R-110</t>
  </si>
  <si>
    <t>The system should include user access security features which would enable only authorised staff to make changes, e.g. changes to bank details/supplier set up information only by authorised staff, with at least one hierarchical approver</t>
  </si>
  <si>
    <t>R-111</t>
  </si>
  <si>
    <t>The system should dynamically check the ROS online system for TCC for all suppliers proposed in the payment run who fall under the TCC rules</t>
  </si>
  <si>
    <t>R-112</t>
  </si>
  <si>
    <t>The system should have the ability to automatically detect duplicate transactions and disallow duplicate transactions</t>
  </si>
  <si>
    <t>R-113</t>
  </si>
  <si>
    <t>Supplier Profiles</t>
  </si>
  <si>
    <t>The system should maintain a supplier master file - with unique identifiers</t>
  </si>
  <si>
    <t>R-114</t>
  </si>
  <si>
    <t>The system should facilitate the number of lines available for address details</t>
  </si>
  <si>
    <t>R-115</t>
  </si>
  <si>
    <t>The system should support multiple supplier contact names / details</t>
  </si>
  <si>
    <t>R-116</t>
  </si>
  <si>
    <t>The system should support supplier types and the allocation of suppliers to default nominal ledger accounts</t>
  </si>
  <si>
    <t>R-117</t>
  </si>
  <si>
    <t>The system should support comments</t>
  </si>
  <si>
    <t>R-118</t>
  </si>
  <si>
    <t>The system should support the holding of supplier vat number / revenue number</t>
  </si>
  <si>
    <t>R-119</t>
  </si>
  <si>
    <t>The system should support the holding of the supplier Revenue Access number</t>
  </si>
  <si>
    <t>D-004</t>
  </si>
  <si>
    <t>The system should support automated Tax Clearance monitoring by identifying suppliers that exceed configurable expenditure thresholds (e.g. €10,000) and performing or prompting Tax Clearance checks during the payment run process.</t>
  </si>
  <si>
    <t>R-120</t>
  </si>
  <si>
    <t>The system should support the holding of the supplier tax clearance dates</t>
  </si>
  <si>
    <t>D-005</t>
  </si>
  <si>
    <t>The system should support the dynamic checking of the revenue.ie for live tax clearance notifications / reporting</t>
  </si>
  <si>
    <t>R-121</t>
  </si>
  <si>
    <t>The system should support the storage of supplier bank account details</t>
  </si>
  <si>
    <t>R-122</t>
  </si>
  <si>
    <t>The system should support details of supplier agreements and contracts to be held on the system</t>
  </si>
  <si>
    <t>R-123</t>
  </si>
  <si>
    <t>Payment to Revenue</t>
  </si>
  <si>
    <t>The system should calculate and deduct PSWT from relevant payments and generate F45 certificates</t>
  </si>
  <si>
    <t>R-124</t>
  </si>
  <si>
    <t>The system should generate appropriate PSWT returns as an output of the payment run</t>
  </si>
  <si>
    <t>R-125</t>
  </si>
  <si>
    <t>The system such support a dynamic interaction with the Revenue to check for relevant supplier tax clearance status prior to payment being made to the supplier</t>
  </si>
  <si>
    <t>R-126</t>
  </si>
  <si>
    <t>The system should facilitate the invoice process and ageing (by due, invoice date)</t>
  </si>
  <si>
    <t>R-127</t>
  </si>
  <si>
    <t>The system should provide expenditure and purchasing reports by month or year, including vendor turnover per year</t>
  </si>
  <si>
    <t>R-128</t>
  </si>
  <si>
    <t>The system should facilitate full reporting – including creditors history, un-passed invoice register analysed by purchase order signatory</t>
  </si>
  <si>
    <t>R-129</t>
  </si>
  <si>
    <t>The system should prevent unapproved invoices from being posted to the general ledger and should ensure that only approved invoices are available for payment processing</t>
  </si>
  <si>
    <t>R-130</t>
  </si>
  <si>
    <t>The system should provide a facility for aged creditors</t>
  </si>
  <si>
    <t>R-131</t>
  </si>
  <si>
    <t>The new system should facilitate the reporting and statistics of late payments in accordance with the late Payments Directive, based on the rate in force on the payment date</t>
  </si>
  <si>
    <t>R-132</t>
  </si>
  <si>
    <t>The system should support the storage of supplier history details (e.g. transactions / payments etc.)</t>
  </si>
  <si>
    <t>R-133</t>
  </si>
  <si>
    <t xml:space="preserve">The system should facilitate the export to excel of daybooks </t>
  </si>
  <si>
    <t>R-134</t>
  </si>
  <si>
    <t>The system should facilitate drill down from ledger to original PO</t>
  </si>
  <si>
    <t>R-135</t>
  </si>
  <si>
    <t>F3 - Tax</t>
  </si>
  <si>
    <t>PSWT</t>
  </si>
  <si>
    <t>The system should support PSWT rules including PSWT rates on payment and allocation of payment using PSWT</t>
  </si>
  <si>
    <t>R-136</t>
  </si>
  <si>
    <t>The system should calculate and deduct PSWT from relevant payments and generate the relevant revenue reporting</t>
  </si>
  <si>
    <t>R-137</t>
  </si>
  <si>
    <t>The system should generate appropriate PSWT returns for the relevant period specified, suitable for upload to the Revenue website</t>
  </si>
  <si>
    <t>R-138</t>
  </si>
  <si>
    <t>VAT</t>
  </si>
  <si>
    <t xml:space="preserve">The system should support VAT rules including multiple VAT rates on payment - Including recoverability options (different recoverability rates, recoverability options linked to project, with a manual override should it be required, also in certain expense codes catering and hospitality where VAT is not recovered) </t>
  </si>
  <si>
    <t>R-139</t>
  </si>
  <si>
    <t>The system should support VAT rules including multiple VAT rates on Sales Invoices</t>
  </si>
  <si>
    <t>R-140</t>
  </si>
  <si>
    <t xml:space="preserve">The system should allow for the recording of VAT on relevant invoices and the generation of all standard periodic and annual VAT reports </t>
  </si>
  <si>
    <t>R-141</t>
  </si>
  <si>
    <t>Tax Clearance</t>
  </si>
  <si>
    <t>The system should facilitate the dynamic accessing to the Revenue website to validate the suppliers tax clearance status before payment</t>
  </si>
  <si>
    <t>R-142</t>
  </si>
  <si>
    <t>F4 - Reporting</t>
  </si>
  <si>
    <t xml:space="preserve">The system should have the ability to run budget/previous year comparisons - On a consolidated and divisional basis and multiple divisions. 
</t>
  </si>
  <si>
    <t>R-143</t>
  </si>
  <si>
    <t>The system should have a B.I. module OR a standard integration with third party B.I. products (E.g. Power B.I., Tableau,….)</t>
  </si>
  <si>
    <t>D-006</t>
  </si>
  <si>
    <t>The system should facilitate notes to accounts in accordance with GAAP</t>
  </si>
  <si>
    <t>D-007</t>
  </si>
  <si>
    <t>R-144</t>
  </si>
  <si>
    <t xml:space="preserve">The system should facilitate reporting by other criteria as necessary including                          
• Time period 
• Analysis code 
• Nominal ledger code 
• General ledger code 
• Internal department or section 
• Expenditure or income category 
• Ageing 
</t>
  </si>
  <si>
    <t>R-145</t>
  </si>
  <si>
    <t>The system should support the drill down from any account to source transaction</t>
  </si>
  <si>
    <t>R-146</t>
  </si>
  <si>
    <t>The system should support statutory format financial statements based on accruals basis</t>
  </si>
  <si>
    <t>R-147</t>
  </si>
  <si>
    <t>The system should facilitate user defined profit and loss financial statements</t>
  </si>
  <si>
    <t>R-148</t>
  </si>
  <si>
    <t>The system should facilitate user defined balance sheet statements</t>
  </si>
  <si>
    <t>R-149</t>
  </si>
  <si>
    <t xml:space="preserve">The system should facilitate other user defined financial statements as necessary </t>
  </si>
  <si>
    <t>R-150</t>
  </si>
  <si>
    <t>The system should facilitate standard aged creditor reports</t>
  </si>
  <si>
    <t>R-151</t>
  </si>
  <si>
    <t>The system should facilitate actual to budget reports</t>
  </si>
  <si>
    <t>R-152</t>
  </si>
  <si>
    <t>The system should facilitate cash flow reports</t>
  </si>
  <si>
    <t>R-153</t>
  </si>
  <si>
    <t>The system should facilitate reports by budget holder</t>
  </si>
  <si>
    <t>R-154</t>
  </si>
  <si>
    <t>The system should facilitate drill down</t>
  </si>
  <si>
    <t>R-155</t>
  </si>
  <si>
    <t>The system should facilitate reporting by cost centre</t>
  </si>
  <si>
    <t>R-156</t>
  </si>
  <si>
    <t>The system should facilitate reporting by division or department</t>
  </si>
  <si>
    <t>R-157</t>
  </si>
  <si>
    <t xml:space="preserve">The system should facilitate the production of monthly management accounts </t>
  </si>
  <si>
    <t>R-158</t>
  </si>
  <si>
    <t>The system should create multi stage payment reports (suggested created by AP, final generated after approval)</t>
  </si>
  <si>
    <t>R-159</t>
  </si>
  <si>
    <t>The system should facilitate the production of ad-hoc and customised reports</t>
  </si>
  <si>
    <t>R-160</t>
  </si>
  <si>
    <t>The system should enable the production of reports in either a summary or detailed format</t>
  </si>
  <si>
    <t>D-008</t>
  </si>
  <si>
    <t xml:space="preserve">The system should enable the production of reports based on the audit logs (of all transactions) maintained by the system. </t>
  </si>
  <si>
    <t>R-161</t>
  </si>
  <si>
    <t xml:space="preserve">The system should have the ability to export data and reports in a format suitable for Microsoft Word </t>
  </si>
  <si>
    <t>D-009</t>
  </si>
  <si>
    <t>The system should have the ability to export data and reports in a format suitable for Microsoft Excel (e.g. xls and csv)</t>
  </si>
  <si>
    <t>R-162</t>
  </si>
  <si>
    <t>The system should have the ability to export data and reports as Adobe Acrobat portable document files (PDF)</t>
  </si>
  <si>
    <t>D-010</t>
  </si>
  <si>
    <t>The system should enable a user to output reports to screen</t>
  </si>
  <si>
    <t>R-163</t>
  </si>
  <si>
    <t>The system should enable a user to output reports to printer</t>
  </si>
  <si>
    <t>R-164</t>
  </si>
  <si>
    <t>The system should enable a user to output reports to email</t>
  </si>
  <si>
    <t>R-165</t>
  </si>
  <si>
    <t xml:space="preserve">The system should enable a user to output reports to file </t>
  </si>
  <si>
    <t>R-166</t>
  </si>
  <si>
    <t>The system should facilitate supplier management reporting</t>
  </si>
  <si>
    <t>R-167</t>
  </si>
  <si>
    <t>The system should support comparison with PY actuals and current year budget</t>
  </si>
  <si>
    <t>R-168</t>
  </si>
  <si>
    <t>The system should support high level comparative data from prior years</t>
  </si>
  <si>
    <t>R-169</t>
  </si>
  <si>
    <t>The system should enable reporting on any field within the system as required</t>
  </si>
  <si>
    <t>R-170</t>
  </si>
  <si>
    <t>The system should grant or deny access to particular reports depending on the access level of the user</t>
  </si>
  <si>
    <t>R-171</t>
  </si>
  <si>
    <t xml:space="preserve">The system data should be held in a form which is accessible to users via common reporting tools </t>
  </si>
  <si>
    <t>R-172</t>
  </si>
  <si>
    <t>The system should facilitate the automatic scheduling of reports to occur at a particular time</t>
  </si>
  <si>
    <t>D-011</t>
  </si>
  <si>
    <t xml:space="preserve">The system should allow for time scheduled reports to be distributed automatically by email at any given regular or irregular time </t>
  </si>
  <si>
    <t>D-012</t>
  </si>
  <si>
    <t>F5 - Fixed Assets</t>
  </si>
  <si>
    <t>The system should facilitate fixed asset records including date of purchase, asset value, location of asset, depreciation methodology and asset description</t>
  </si>
  <si>
    <t>R-173</t>
  </si>
  <si>
    <t>The system should facilitate multiple depreciation calculations including reducing balance and straight line methods</t>
  </si>
  <si>
    <t>R-174</t>
  </si>
  <si>
    <t>The system should have the facility to group assets by asset category</t>
  </si>
  <si>
    <t>R-175</t>
  </si>
  <si>
    <t>The system should have the facility to record asset quantities</t>
  </si>
  <si>
    <t>D-013</t>
  </si>
  <si>
    <t>R-176</t>
  </si>
  <si>
    <t>The system should have the facility to calculate gain/loss on disposal of the asset if it is disposed of</t>
  </si>
  <si>
    <t>R-177</t>
  </si>
  <si>
    <t>The system should have the facility for asset location and reporting. The system should be capable of assignment of fixed assets to physical location areas/categories</t>
  </si>
  <si>
    <t>R-178</t>
  </si>
  <si>
    <t xml:space="preserve">The system should have the facility to produce a fixed asset register </t>
  </si>
  <si>
    <t>R-179</t>
  </si>
  <si>
    <t>The system should incorporate user controls and segregation of duties</t>
  </si>
  <si>
    <t>R-180</t>
  </si>
  <si>
    <t xml:space="preserve">The system should facilitate fixed asset records including asset number or code </t>
  </si>
  <si>
    <t>R-181</t>
  </si>
  <si>
    <t>The system should facilitate other fixed asset records as necessary</t>
  </si>
  <si>
    <t>R-182</t>
  </si>
  <si>
    <t>The Fixed Asset Register should be linked to the nominal/purchase ledger control accounts and transactions should be updated accordingly</t>
  </si>
  <si>
    <t>R-183</t>
  </si>
  <si>
    <t>The system should be able to calculate depreciation based on multiple depreciation rates and asset category (furniture, equipment and IT equipment</t>
  </si>
  <si>
    <t>R-184</t>
  </si>
  <si>
    <t xml:space="preserve">The system should be able to calculate depreciation per period </t>
  </si>
  <si>
    <t>R-185</t>
  </si>
  <si>
    <t>The system should have the facility to automatically post depreciation to the nominal ledger by an authorised user</t>
  </si>
  <si>
    <t>D-014</t>
  </si>
  <si>
    <t>The system should produce an audit log and journal log of the depreciation postings</t>
  </si>
  <si>
    <t>D-015</t>
  </si>
  <si>
    <t>The system should facilitate the revaluation of assets</t>
  </si>
  <si>
    <t>D-016</t>
  </si>
  <si>
    <t>The system should have the facility to backdate depreciation charges</t>
  </si>
  <si>
    <t>R-186</t>
  </si>
  <si>
    <t xml:space="preserve">The system should be able create reports </t>
  </si>
  <si>
    <t>R-187</t>
  </si>
  <si>
    <t>F6 - Stock</t>
  </si>
  <si>
    <t>RIA's Requirement</t>
  </si>
  <si>
    <t xml:space="preserve">Stock   </t>
  </si>
  <si>
    <t>The system should allow for stock items to be assigned to categories and sub categories of stock</t>
  </si>
  <si>
    <t>R-188</t>
  </si>
  <si>
    <t>The system should allow the assignment of unique stock identifier numbers / codes to each stock item</t>
  </si>
  <si>
    <t>R-189</t>
  </si>
  <si>
    <t>The system should allow for stock items changes from one group / category / type to another taking the items history with it.</t>
  </si>
  <si>
    <t>R-190</t>
  </si>
  <si>
    <t>R-191</t>
  </si>
  <si>
    <t>The system should manage the selection of stock location to stock rooms when goods delivery comes in.</t>
  </si>
  <si>
    <t>R-192</t>
  </si>
  <si>
    <t>The system should cater for a number of warehouse locations with ability to roll-out to additional.</t>
  </si>
  <si>
    <t>D-017</t>
  </si>
  <si>
    <t>The system should manage the movement between the offsite and onsite warehouses.</t>
  </si>
  <si>
    <t>D-018</t>
  </si>
  <si>
    <t xml:space="preserve">The system should allow for multiple GRN’s on single PO </t>
  </si>
  <si>
    <t>R-193</t>
  </si>
  <si>
    <t>The system should provide visibility to stock on hand</t>
  </si>
  <si>
    <t>R-194</t>
  </si>
  <si>
    <t>The system should provide information on stock usage</t>
  </si>
  <si>
    <t>R-195</t>
  </si>
  <si>
    <t>The system should provide despatches from stock</t>
  </si>
  <si>
    <t>D-019</t>
  </si>
  <si>
    <t>The system should manage the allocation of stock to internal RIA departments</t>
  </si>
  <si>
    <t>D-020</t>
  </si>
  <si>
    <t>The system should allow for the tracking of stock by extensive criteria e.g. location, dates, items, and volumes.</t>
  </si>
  <si>
    <t>D-021</t>
  </si>
  <si>
    <t xml:space="preserve">The system should produce reports by multiple types of code or number required.  </t>
  </si>
  <si>
    <t>D-022</t>
  </si>
  <si>
    <t xml:space="preserve">The system should produce reports by date period, year to date.  </t>
  </si>
  <si>
    <t>R-196</t>
  </si>
  <si>
    <t>The system should support adequate stock-checking routines to enable booked stock to be reconciled with physical stock takes at month and cycle counts.</t>
  </si>
  <si>
    <t>R-197</t>
  </si>
  <si>
    <t>The system should support that goods returned to suppliers can be recorded &amp; matched with credit from suppliers.</t>
  </si>
  <si>
    <t>R-198</t>
  </si>
  <si>
    <t>Show all stock movements related to the stock item, running balance for quantities and values to assist stock reconciliation.</t>
  </si>
  <si>
    <t>R-199</t>
  </si>
  <si>
    <t>Information should be available on inventory master file.</t>
  </si>
  <si>
    <t>R-200</t>
  </si>
  <si>
    <t>The system should be able to differentiate between critical stock with long lead times, and other stock with short lead times.</t>
  </si>
  <si>
    <t>D-023</t>
  </si>
  <si>
    <t>The system should interface with procurement processing, to profile details of stock items and default suppliers for each stock item</t>
  </si>
  <si>
    <t>D-024</t>
  </si>
  <si>
    <t>The system should interface with purchase order processing, and view details of preferred and default suppliers for each stock item</t>
  </si>
  <si>
    <t>D-025</t>
  </si>
  <si>
    <t>Facility to cross reference stock items with customers or suppliers</t>
  </si>
  <si>
    <t>R-201</t>
  </si>
  <si>
    <t xml:space="preserve">Provide stock rotation, traceability, trigger reporting and be able to adequately report on the same.  </t>
  </si>
  <si>
    <t>R-202</t>
  </si>
  <si>
    <t>Valuation</t>
  </si>
  <si>
    <t xml:space="preserve">The system should allow for valuations (re-valuation and write offs). </t>
  </si>
  <si>
    <t>R-203</t>
  </si>
  <si>
    <t xml:space="preserve">Cater for stock valuation based on standard costs, FIFO, LIFO, average costs.  </t>
  </si>
  <si>
    <t>R-204</t>
  </si>
  <si>
    <t>Stock Ordering</t>
  </si>
  <si>
    <t xml:space="preserve">The system should track a minimum safety stock level </t>
  </si>
  <si>
    <t>R-205</t>
  </si>
  <si>
    <t>The system should be able to plan to maintain up to one year of safety stock of critical items</t>
  </si>
  <si>
    <t>D-026</t>
  </si>
  <si>
    <t>The system should generate reminders to order stock with long lead times</t>
  </si>
  <si>
    <t>D-027</t>
  </si>
  <si>
    <t>The system should allow departments to update estimated critical stock needs (including stock that should be ordered early with long lead times)</t>
  </si>
  <si>
    <t>D-028</t>
  </si>
  <si>
    <t>The system should calculate critical stock requirements based on estimated demand, taking current stock levels and safety stock levels into account</t>
  </si>
  <si>
    <t>D-029</t>
  </si>
  <si>
    <t>The stock module should facilitate individual departments within RIA to request future essential stock requirements</t>
  </si>
  <si>
    <t>D-030</t>
  </si>
  <si>
    <t>The stock module should facilitate consolidation of RIA department stock requirements to calculate order quantities</t>
  </si>
  <si>
    <t>D-031</t>
  </si>
  <si>
    <t>The system user should be able to overwrite system calculation of critical stock to be ordered</t>
  </si>
  <si>
    <t>R-206</t>
  </si>
  <si>
    <t>F7 - Banking and Reconciliation</t>
  </si>
  <si>
    <t>Interface</t>
  </si>
  <si>
    <t>The system should have the ability to receive and send electronic bank statements/transactions directly from online sources to the bank module</t>
  </si>
  <si>
    <t>D-032</t>
  </si>
  <si>
    <t xml:space="preserve">The system should support the posting of receipts </t>
  </si>
  <si>
    <t>R-207</t>
  </si>
  <si>
    <t>D-033</t>
  </si>
  <si>
    <t>The system should facilitate automatic update of creditors accounts based on payment run</t>
  </si>
  <si>
    <t>R-208</t>
  </si>
  <si>
    <t>The system should support FX payments</t>
  </si>
  <si>
    <t>R-209</t>
  </si>
  <si>
    <t xml:space="preserve">The system should support petty cash payments </t>
  </si>
  <si>
    <t>D-034</t>
  </si>
  <si>
    <t>The system should have the ability to set up workflows for bank payment approvals</t>
  </si>
  <si>
    <t>R-210</t>
  </si>
  <si>
    <t>The system should support the approval of payments from within the application</t>
  </si>
  <si>
    <t>R-211</t>
  </si>
  <si>
    <t>Bank Accounts</t>
  </si>
  <si>
    <t>The system should be able to facilitate more than 100 transactions into and out of the bank accounts in a single payment file</t>
  </si>
  <si>
    <t>R-212</t>
  </si>
  <si>
    <t xml:space="preserve">The system should facilitate reconciliation.
</t>
  </si>
  <si>
    <t>R-213</t>
  </si>
  <si>
    <t>The system should facilitate the creation of control reports to reconcile input data files to finance system transactions for reconciliation purposes</t>
  </si>
  <si>
    <t>R-214</t>
  </si>
  <si>
    <t>Structure</t>
  </si>
  <si>
    <t>For each payment run completed the system should facilitate control reports</t>
  </si>
  <si>
    <t>R-215</t>
  </si>
  <si>
    <t>The system should ensure that payments are subject to sign-off from a second RIA user.</t>
  </si>
  <si>
    <t>R-216</t>
  </si>
  <si>
    <t>The system should interface with AP, AR, and the nominal ledger</t>
  </si>
  <si>
    <t>R-217</t>
  </si>
  <si>
    <t>The system should support the generation of supplier payments</t>
  </si>
  <si>
    <t>R-218</t>
  </si>
  <si>
    <t>The system should support a petty cash facility</t>
  </si>
  <si>
    <t>D-035</t>
  </si>
  <si>
    <t>The system should support multiple credit card facilities</t>
  </si>
  <si>
    <t>R-219</t>
  </si>
  <si>
    <t>The system should provide real time updates to cash flow forecasting</t>
  </si>
  <si>
    <t>D-036</t>
  </si>
  <si>
    <t>The system should support automatic bank reconciliation facilities with electronic banking data - producing listing of non reconciling items on an exception basis</t>
  </si>
  <si>
    <t>R-220</t>
  </si>
  <si>
    <t>F8 - Budgeting and Forecasting</t>
  </si>
  <si>
    <t>R-221</t>
  </si>
  <si>
    <t>The system should have the ability to enter budget data for a number of years in advance</t>
  </si>
  <si>
    <t>D-037</t>
  </si>
  <si>
    <t>The budgets should provide an option to start the current budget based on PY actual’s * percentage change</t>
  </si>
  <si>
    <t>D-038</t>
  </si>
  <si>
    <t>The budgets should provide an option to start the current budget based on last years budget amounts * percentage change.</t>
  </si>
  <si>
    <t>D-039</t>
  </si>
  <si>
    <t>R-222</t>
  </si>
  <si>
    <t>The system should facilitate staff entering budgets onto excel templates and subsequently integrating these excel templates with the FMS system</t>
  </si>
  <si>
    <t>R-223</t>
  </si>
  <si>
    <t>The system should facilitate the preparation of a starting position of the next years budget based on a roll forward of the current years budget</t>
  </si>
  <si>
    <t>D-040</t>
  </si>
  <si>
    <t>The system should allow for budget allocation to budget holders</t>
  </si>
  <si>
    <t>D-041</t>
  </si>
  <si>
    <t>The system should have the ability to run budget/previous year comparisons</t>
  </si>
  <si>
    <t>R-224</t>
  </si>
  <si>
    <t>The system should facilitate import/export of budgets to external reporting tools and Excel</t>
  </si>
  <si>
    <t>R-225</t>
  </si>
  <si>
    <t xml:space="preserve">The system should allow for scenario analysis (baseline, accelerated, stretched, other) </t>
  </si>
  <si>
    <t>R-226</t>
  </si>
  <si>
    <t>The system should allow for sign off of prepared budgets by authorised users</t>
  </si>
  <si>
    <t>R-227</t>
  </si>
  <si>
    <t>The system should maintain previous iterations of budgets</t>
  </si>
  <si>
    <t>R-228</t>
  </si>
  <si>
    <t>The system should allow for easy distribution of final budgets</t>
  </si>
  <si>
    <t>R-229</t>
  </si>
  <si>
    <t>The system should allow for the creation of cash flow budgets</t>
  </si>
  <si>
    <t>D-042</t>
  </si>
  <si>
    <t>The system should facilitate capital projects budgeting</t>
  </si>
  <si>
    <t>D-043</t>
  </si>
  <si>
    <t>The system should have the ability to track amendments to budget</t>
  </si>
  <si>
    <t>R-230</t>
  </si>
  <si>
    <t xml:space="preserve">The system should facilitate annual budget preparation </t>
  </si>
  <si>
    <t>R-231</t>
  </si>
  <si>
    <t xml:space="preserve">The system should facilitate monthly budget preparation </t>
  </si>
  <si>
    <t>R-232</t>
  </si>
  <si>
    <t xml:space="preserve">The system should facilitate quarterly budget preparation </t>
  </si>
  <si>
    <t>R-233</t>
  </si>
  <si>
    <t>The system should facilitate variance analysis</t>
  </si>
  <si>
    <t>R-234</t>
  </si>
  <si>
    <t xml:space="preserve">The system should facilitate reports that include the cumulative position on budget versus actual and trend analysis over time. </t>
  </si>
  <si>
    <t>R-235</t>
  </si>
  <si>
    <t>The system should facilitate the preparation of budgets for nominal accounts</t>
  </si>
  <si>
    <t>R-236</t>
  </si>
  <si>
    <t>The system should support budget holder allocation</t>
  </si>
  <si>
    <t>R-237</t>
  </si>
  <si>
    <t>The system should support a budget tolerance within cost centres which allow an authorised user to offset budget in one area of their responsibility to another area of their responsibility</t>
  </si>
  <si>
    <t>D-044</t>
  </si>
  <si>
    <t>The system should allow for the budget to be flexed</t>
  </si>
  <si>
    <t>D-045</t>
  </si>
  <si>
    <t>The system should facilitate the retention of multi annual budgets in order to provide multi-year forecasts.</t>
  </si>
  <si>
    <t>D-046</t>
  </si>
  <si>
    <t>Forecasting</t>
  </si>
  <si>
    <t>The system should facilitate cash forecasting on an annual basis</t>
  </si>
  <si>
    <t>D-047</t>
  </si>
  <si>
    <t>The system should facilitate cash forecasting on a monthly basis</t>
  </si>
  <si>
    <t>D-048</t>
  </si>
  <si>
    <t>F9 - Supplier and Contract Management</t>
  </si>
  <si>
    <t>Supplier Management</t>
  </si>
  <si>
    <t>Environmental, Social and Governance</t>
  </si>
  <si>
    <t>The system should allow the recording of the ESG credentials of suppliers, e.g. policies, reports, certifications</t>
  </si>
  <si>
    <t>R-238</t>
  </si>
  <si>
    <t>The system should support the recording of the carbon footprint of suppliers.</t>
  </si>
  <si>
    <t>D-049</t>
  </si>
  <si>
    <t>D-050</t>
  </si>
  <si>
    <t>The system should support employee travel carbon footprint calculation and tracking</t>
  </si>
  <si>
    <t>D-051</t>
  </si>
  <si>
    <t>Contracts</t>
  </si>
  <si>
    <t xml:space="preserve">The system should provide a register of contracts, including the vendors name, contact information, commencement date, end date, services provided, total value and any extensions. </t>
  </si>
  <si>
    <t>R-239</t>
  </si>
  <si>
    <t>The system should allow multiple contracts to be assigned to a single supplier</t>
  </si>
  <si>
    <t>R-240</t>
  </si>
  <si>
    <t>The system should provide a report or alert indicating when a contract is due to expire.</t>
  </si>
  <si>
    <t>R-241</t>
  </si>
  <si>
    <t>The system should record the method of purchasing (such as Request for Quotation or Restricted Tender or Open Tender, mini-competition or other) and uploading relevant documents.</t>
  </si>
  <si>
    <t>R-242</t>
  </si>
  <si>
    <t>The system should allow for integration with an advanced electronic signature platform if not built in</t>
  </si>
  <si>
    <t>D-052</t>
  </si>
  <si>
    <t>The system should facilitate the initiation and completion of purchasing processes involving framework agreements e.g. mini-competitions. This should include the evaluation and scoring of tender receipts and operate like an “e-bidding system / central bid receipt system”.</t>
  </si>
  <si>
    <t>D-053</t>
  </si>
  <si>
    <t>The system should provide a report or alert indicating when expenditure under a contract has exceeded the award value.</t>
  </si>
  <si>
    <t>R-243</t>
  </si>
  <si>
    <t>The system should provide a report or alert indicating contracts due to expire within X months.</t>
  </si>
  <si>
    <t>R-244</t>
  </si>
  <si>
    <t>F10 Other Requirements</t>
  </si>
  <si>
    <t>The system should provide a separate test environment for training, testing, and configuration validation</t>
  </si>
  <si>
    <t>R-245</t>
  </si>
  <si>
    <t>The system should have a 'One page dashboard` to facilitate the finance teams day by day work</t>
  </si>
  <si>
    <t>D-054</t>
  </si>
  <si>
    <t xml:space="preserve">The system should implement segregation of duties </t>
  </si>
  <si>
    <t>R-246</t>
  </si>
  <si>
    <t>R-247</t>
  </si>
  <si>
    <t>Document Management</t>
  </si>
  <si>
    <t>The system should have the ability to import electronic documents such as quotations, invoices and issued POs attached to these relevant records (Including bank statements).</t>
  </si>
  <si>
    <t>R-248</t>
  </si>
  <si>
    <t>N1 - Client Access and Usability</t>
  </si>
  <si>
    <t>The system should employ a graphical user interface on end user devices.</t>
  </si>
  <si>
    <t>D-055</t>
  </si>
  <si>
    <t>The system should be compatible with RIA standard end-user devices running Microsoft Windows 11. Tenderers should identify any client operating system dependencies, browser plug-ins, browser extensions, application installs, mobile apps, or other local components required to access or use the system.</t>
  </si>
  <si>
    <t>R-249</t>
  </si>
  <si>
    <t>The system should be compatible with current supported versions of modern web browsers. Microsoft Edge and Google Chrome are the RIA’s standard supported browsers. The tenderer must identify any browser limitations, unsupported browsers, browser configuration requirements, plug-ins, extensions, or additional browser components required for normal user access.</t>
  </si>
  <si>
    <t>D-056</t>
  </si>
  <si>
    <t>The system should support peripheral devices (e.g. scanners, printers) located at RIA's offices.</t>
  </si>
  <si>
    <t>R-250</t>
  </si>
  <si>
    <t>R-251</t>
  </si>
  <si>
    <t xml:space="preserve">The systems should not require third party products (e.g. Citrix) for remote access. The tenderer The system should not require additional third-party products, such as Citrix or equivalent remote access tools, for remote access. Where any third-party product, client software, VPN, certificate, access tool, firewall configuration, network change, or specific network requirement is needed, the tenderer must describe it and include any associated cost, installation, support and maintenance requirements. provide details if a third-party product is required for remote access. </t>
  </si>
  <si>
    <t>R-252</t>
  </si>
  <si>
    <t>The system should use current open web standards and must not rely on deprecated, unsupported, or legacy technologies, including legacy browsers, browser plug-ins, Java applets, Flash, Silverlight, ActiveX controls, unsupported Java versions, or unsupported software libraries. Any exception must be clearly identified by the tenderer, including security, support, update and cost implications.</t>
  </si>
  <si>
    <t>D-057</t>
  </si>
  <si>
    <t>The system should conform to WCAG 2.1 Level AA or later applicable WCAG standard. The tenderer should identify any known accessibility limitations.</t>
  </si>
  <si>
    <t>D-058</t>
  </si>
  <si>
    <t>The system should be intuitive, easy to use and easy to navigate for users, with clear, uncluttered and well-structured screen layouts that support efficient completion of finance tasks.</t>
  </si>
  <si>
    <t>R-253</t>
  </si>
  <si>
    <t>The system should provide a suitable test, demo or training environment, such as a demo company, sandbox or test database, to support user training, testing of configuration changes, testing of workflows, and validation of changes before they are applied to the live system. The tenderer must describe how this environment is provided, and identify any additional cost.</t>
  </si>
  <si>
    <t>R-254</t>
  </si>
  <si>
    <t xml:space="preserve">The system should include simple and easy to use administration tools (e.g. to add or remove users) that allow the RIA to be self-sufficient in its on-going operation and administration. RBAC should be enabled on the system. </t>
  </si>
  <si>
    <t>R-255</t>
  </si>
  <si>
    <t>N2 - Interfaces and Connectivity</t>
  </si>
  <si>
    <t>Interfaces</t>
  </si>
  <si>
    <t>The system should facilitate the export of reports, documents and data in standard, usable formats including CSV, Excel, PDF, Word/OpenDocument formats, XML, JSON and plain text where appropriate.</t>
  </si>
  <si>
    <t>R-256</t>
  </si>
  <si>
    <t>The system should support secure outgoing email functionality for finance-related documents such as invoices, statements, remittance advices, purchase orders and reports. The tenderer must describe how email is sent, including integration, authentication, mailbox requirements, and any configuration or licensing requirements.</t>
  </si>
  <si>
    <t>R-257</t>
  </si>
  <si>
    <t>The system should provide suitable reporting and data access options to allow RIA to analyse finance data using tools such as Microsoft Excel and Power BI. The tenderer should describe available options, including report exports, scheduled exports, APIs, OData feeds, data connectors, data warehouse access or other supported methods, and identify any licensing, security, configuration or support implications.</t>
  </si>
  <si>
    <t>D-059</t>
  </si>
  <si>
    <t>D-060</t>
  </si>
  <si>
    <t>The system should support non-proprietary data formats, including CSV, XML and JSON, for data import, export, integration and reporting. Data must be exportable in a usable format without vendor lock-in.</t>
  </si>
  <si>
    <t>D-061</t>
  </si>
  <si>
    <t>The system should provide a mechanism to import agreed data from the existing finance system or other sources, including opening balances and other agreed migration data. The tenderer must identify the supported import formats, validation checks, error handling and any data preparation requirements.</t>
  </si>
  <si>
    <t>R-258</t>
  </si>
  <si>
    <t xml:space="preserve">The system should provide a mechanism to export information and data for use by other systems, e.g. confirmation of payments made or received </t>
  </si>
  <si>
    <t>R-259</t>
  </si>
  <si>
    <t>The system should facilitate the import of transaction details from the online payment system in an agreed supported format, such as XML, CSV or other standard file format. The tenderer must identify supported import formats and any data preparation requirements.</t>
  </si>
  <si>
    <t>R-260</t>
  </si>
  <si>
    <t xml:space="preserve">The system should have integrated email (incoming and outgoing), and can attach copies of emails to supplier and customer records  </t>
  </si>
  <si>
    <t>D-062</t>
  </si>
  <si>
    <t>The system should provide a mechanism for safely and securely importing appropriate types of records and information without requiring vendor intervention</t>
  </si>
  <si>
    <t>D-063</t>
  </si>
  <si>
    <t>Online Banking</t>
  </si>
  <si>
    <t xml:space="preserve">The system should facilitate the downloading of transaction files from the online bank payment system </t>
  </si>
  <si>
    <t>D-064</t>
  </si>
  <si>
    <t>The system should interface to the RIA’s banking application to download bank statements and reconcile matching items automatically, thereby reducing the level of manual reconciliation required.</t>
  </si>
  <si>
    <t>D-065</t>
  </si>
  <si>
    <t>The system should support the export of authorised payment details to the bank in an agreed supported format, such as XML, CSV or other standard banking file format. The tenderer must identify supported export formats and any configuration requirements.</t>
  </si>
  <si>
    <t>R-261</t>
  </si>
  <si>
    <t>Other Systems</t>
  </si>
  <si>
    <t>It is desirable that the system can integrate with Core HR</t>
  </si>
  <si>
    <t>D-066</t>
  </si>
  <si>
    <t>N3 - Security</t>
  </si>
  <si>
    <t>The system should support role-based access control (RBAC). Single sign-on using modern authentication standards is desirable, to allow secure and seamless access for RIA users. The tenderer must describe RBAC and any supported identity providers and protocols, including Microsoft Entra ID, SAML, OpenID Connect or OAuth where available.</t>
  </si>
  <si>
    <t>R-262</t>
  </si>
  <si>
    <t>If single sign-on is not supported, the system should provide forgot password and change password self-service functions for end users.</t>
  </si>
  <si>
    <t>D-067</t>
  </si>
  <si>
    <t>The system should support the creation and granting of person-specific roles, allowing administrators to apply appropriate minimum privileges to different user types. The tenderer must describe available user profiles, roles and configurations.</t>
  </si>
  <si>
    <t>R-263</t>
  </si>
  <si>
    <t>The system should provide access control configurations at group level, which can then be assigned to individual users by making them a member of the group, or by an equivalent process.</t>
  </si>
  <si>
    <t>R-264</t>
  </si>
  <si>
    <t>R-265</t>
  </si>
  <si>
    <t>The system should allow specific menu items or options to be made unavailable to specific groups or individual users.</t>
  </si>
  <si>
    <t>R-266</t>
  </si>
  <si>
    <t>The system should allow access to view or edit specific screens to be assigned to groups or individual users.</t>
  </si>
  <si>
    <t>R-267</t>
  </si>
  <si>
    <t>The system should allow access to view or edit specific screens or fields to be denied to groups or individual users.</t>
  </si>
  <si>
    <t>R-268</t>
  </si>
  <si>
    <t>The system should restrict groups or users from seeing unauthorised data, irrespective of the task they are carrying out.</t>
  </si>
  <si>
    <t>R-269</t>
  </si>
  <si>
    <t>The system must maintain a read-only audit trail of security, administrative and user activity, including user, date/time, action, affected record, source where available, and outcome. Audit logs should be searchable, reportable and exportable.</t>
  </si>
  <si>
    <t>R-270</t>
  </si>
  <si>
    <t>The system should include a facility to produce a report of personal data held on a data subject.</t>
  </si>
  <si>
    <t>R-271</t>
  </si>
  <si>
    <t>The system should include a facility to support deletion of personal data held on a data subject where required under data protection obligations, subject to statutory retention, audit and financial record-keeping requirements.</t>
  </si>
  <si>
    <t>R-272</t>
  </si>
  <si>
    <t>The system should include a facility to extract personal data held on a data subject in a structured, commonly used and machine-readable format where required under data portability obligations.</t>
  </si>
  <si>
    <t>R-273</t>
  </si>
  <si>
    <t>The tenderer must describe the security controls used to protect the hosted service, including perimeter security, malware protection, vulnerability management, monitoring, logging, incident detection and response, and protection against unauthorised access.</t>
  </si>
  <si>
    <t>D-068</t>
  </si>
  <si>
    <t>The system should include appropriate security controls to protect the integrity, confidentiality and privacy of data entered into and processed by the system.</t>
  </si>
  <si>
    <t>R-274</t>
  </si>
  <si>
    <t>The system should include controls to help prevent information loss, unauthorised disclosure, accidental deletion or inappropriate modification of data.</t>
  </si>
  <si>
    <t>R-275</t>
  </si>
  <si>
    <t>The system should include controls to reasonably prevent unauthorised access to system functions, administrative functions and restricted data.</t>
  </si>
  <si>
    <t>R-276</t>
  </si>
  <si>
    <t>The system must support configurable session timeout and automatic logout after a defined period of inactivity for both internal and remote users.</t>
  </si>
  <si>
    <t>R-277</t>
  </si>
  <si>
    <t>The system must encrypt data in transit using TLS 1.2 or higher, with TLS 1.3 preferred where supported, and valid publicly trusted certificates. SSL, TLS 1.0 and TLS 1.1 must not be supported. The solution must use recognised, industry-standard cryptographic protocols and libraries. Proprietary or “roll-your-own” encryption must not be used unless independently reviewed and justified by the tenderer. The tenderer must describe certificate management, supported TLS versions, cipher configuration, and any exceptions.</t>
  </si>
  <si>
    <t>R-278</t>
  </si>
  <si>
    <t>The system should support secure digital approval workflows where a process requires approval, for example purchase orders. The tenderer must describe whether this is an internal approval workflow, electronic signature, or formal digital signature capability.</t>
  </si>
  <si>
    <t>R-279</t>
  </si>
  <si>
    <t>The provider of the system should hold ISO 27001 certification, or an equivalent independently audited information security certification. The tenderer must identify the certification scope and whether it covers the proposed service, hosting environment and support operations.</t>
  </si>
  <si>
    <t>R-280</t>
  </si>
  <si>
    <t>The tenderer must state whether the organisation, service, hosting provider, managed service provider, or any material subcontractor is subject to NIS2 or equivalent cybersecurity regulation. Where the tenderer considers that NIS2 does not apply, the tenderer must explain the basis for that position. Where NIS2 or equivalent regulation applies, the tenderer must describe how relevant cybersecurity obligations are addressed.</t>
  </si>
  <si>
    <t>D-069</t>
  </si>
  <si>
    <t>Multi-factor authentication must be available for all user accounts. The tenderer must describe supported MFA methods, whether MFA can be enforced directly within the system or through SSO, whether Microsoft Entra ID conditional access is supported, and any licensing or configuration requirements.</t>
  </si>
  <si>
    <t>D-070</t>
  </si>
  <si>
    <t>N4 - Hosting Service</t>
  </si>
  <si>
    <t>The system must be provided as a fully hosted cloud/SaaS service. The RIA does not require and will not host any on-premises application servers, database servers, middleware, file servers or other local infrastructure for the operation of the system. The tenderer must describe the hosting model, hosting provider, data centre locations, subcontractors and service boundaries.</t>
  </si>
  <si>
    <t>R-281</t>
  </si>
  <si>
    <t>The tenderer must describe the data centre and hosting security standards used to provide the service, including relevant certifications, physical security, environmental controls, resilience, monitoring and access controls. The tenderer must identify whether hosting is provided directly or through a third-party cloud or data centre provider.</t>
  </si>
  <si>
    <t>R-282</t>
  </si>
  <si>
    <t>The award of any contract will be subject to the satisfactory completion of an External Hosting Service Questionnaire.</t>
  </si>
  <si>
    <t>R-283</t>
  </si>
  <si>
    <t>The tenderer must describe backup and recovery arrangements, including backup frequency, retention periods, encryption, storage location, separation from production systems, restoration testing, and customer restore options. The tenderer must describe whether backups are immutable or otherwise protected from alteration, deletion, ransomware, administrator error or compromise, and whether backup restoration is regularly tested.</t>
  </si>
  <si>
    <t>R-284</t>
  </si>
  <si>
    <t>R-285</t>
  </si>
  <si>
    <t>The tenderer must describe the recovery point objective for the hosted service. The service should support a recovery point objective of 24 hours or better, and the tenderer must state the actual RPO offered.</t>
  </si>
  <si>
    <t>R-286</t>
  </si>
  <si>
    <t>The tenderer must describe controls used to protect the hosted service from malware, unauthorised code execution, ransomware and other malicious activity, including monitoring, detection, response and recovery controls.</t>
  </si>
  <si>
    <t>R-287</t>
  </si>
  <si>
    <t>The hosted service should provide minimum service availability of 99.9%, excluding agreed planned maintenance. The tenderer must describe the service availability commitment, measurement method, exclusions, service credits if applicable, and reporting arrangements.</t>
  </si>
  <si>
    <t>R-288</t>
  </si>
  <si>
    <t>The hosted service should be scalable to meet RIA’s current and future usage requirements. The tenderer must describe any user, transaction, storage, performance or licensing limits.</t>
  </si>
  <si>
    <t>R-289</t>
  </si>
  <si>
    <t>RIA data must be logically segregated from other customers’ data and protected using appropriate access controls and encryption. The tenderer must describe whether the service uses a dedicated database, shared database, tenant segregation model, encryption at rest and access controls.</t>
  </si>
  <si>
    <t>R-290</t>
  </si>
  <si>
    <t>The overall numbers of transactions are not expected to increase significantly during the next five years. However, the solution should be readily scalable and include a reasonable margin in system capacity.</t>
  </si>
  <si>
    <t>R-291</t>
  </si>
  <si>
    <t>The tenderer must describe how authorised users securely access the hosted service, including URLs, authentication methods, session security, IP restrictions if available, and any client-side or network requirements.</t>
  </si>
  <si>
    <t>D-071</t>
  </si>
  <si>
    <t>The tenderer must manage upgrades, security patching and maintenance of the hosted service. The tenderer must describe patching frequency, emergency patching, customer notification, planned maintenance windows, release notes and any customer responsibilities.</t>
  </si>
  <si>
    <t>R-292</t>
  </si>
  <si>
    <t>The tenderer must state where RIA data, backups, logs and metadata will be stored and processed, including country/region, hosting provider and any subcontractors involved. Any transfer of personal data outside the EEA must be clearly identified, including the applicable transfer mechanism and safeguards, such as an adequacy decision, Standard Contractual Clauses, or other lawful transfer mechanism.</t>
  </si>
  <si>
    <t>R-293</t>
  </si>
  <si>
    <t>The tenderer must describe what service reports, audit logs, availability reports, security reports and backup/restore reports will be made available to RIA, and how often.</t>
  </si>
  <si>
    <t>R-294</t>
  </si>
  <si>
    <t>N5 - Implementation Services</t>
  </si>
  <si>
    <t xml:space="preserve">Standard(S)/ 
Customisation(C)/ 
Development(D)/ 
Workaround (W)/ 
Not Available( N)
</t>
  </si>
  <si>
    <t xml:space="preserve">The vendor should provide the RIA with a nominated staff member who has access to a suitably qualified and experienced support team. The nominated staff member must provide responsive account management and actively engage with the RIA for the length of the contract including site visits (min. 1 per year), and provide occasional communications on product updates and other developments.  </t>
  </si>
  <si>
    <t>R-295</t>
  </si>
  <si>
    <t xml:space="preserve">The vendor should provide a qualified consultant or Project Manager to implement the new FMS solution. Their CV should be provided in your tender response. </t>
  </si>
  <si>
    <t>R-296</t>
  </si>
  <si>
    <t xml:space="preserve">An indicative Project Plan and schedule for implementation of all principal components should be provided in the tender response. </t>
  </si>
  <si>
    <t>R-297</t>
  </si>
  <si>
    <t xml:space="preserve">The vendor should work with the RIA to define and develop a set of standard reports (see section F4 of this SOR) and templates.  </t>
  </si>
  <si>
    <t>R-298</t>
  </si>
  <si>
    <t>R-299</t>
  </si>
  <si>
    <t>The vendor should assist in the migration of agreed data from the legacy finance system.</t>
  </si>
  <si>
    <t>R-300</t>
  </si>
  <si>
    <t>The vendor should assist and facilitate the RIA as appropriate on implementation and  respond to all reasonable questions and requests.</t>
  </si>
  <si>
    <t>R-301</t>
  </si>
  <si>
    <t>The vendor should promptly respond to any issues identified and agree a remediation plan and schedule.</t>
  </si>
  <si>
    <t>R-302</t>
  </si>
  <si>
    <t>The vendor must accept the right of the RIA not to accept the system if serious issues have been identified in the implementation stage and remain outstanding</t>
  </si>
  <si>
    <t>R-303</t>
  </si>
  <si>
    <t>The vendor should accept the right of the RIA to request the immediate removal from this project of any vendor (or subcontractor) staff member that it considers or finds to be unsuitable.</t>
  </si>
  <si>
    <t>R-304</t>
  </si>
  <si>
    <t>The vendor should provide an adequate training programme to RIA staff on the new FMS, including as appropriate:  
a)	Using the system
b)	Administration of the system 
c)	Writing and running reports  
d)	Interaction with the Vendor’s support and callout services.</t>
  </si>
  <si>
    <t>R-305</t>
  </si>
  <si>
    <t xml:space="preserve">The vendor should deliver the training on-site at the RIA's office located in Dublin, or online.  </t>
  </si>
  <si>
    <t>R-306</t>
  </si>
  <si>
    <t>The vendor should supply adequate solution specific documentation and manuals for all FMS software and any other associated products that they are supplying.</t>
  </si>
  <si>
    <t>R-307</t>
  </si>
  <si>
    <t>The vendor should provide details, if any, of any technical user-groups, conferences, or community networks where customers can liaise with each other.</t>
  </si>
  <si>
    <t>R-308</t>
  </si>
  <si>
    <t>N6 - Maintenance and Support Services</t>
  </si>
  <si>
    <t xml:space="preserve">The vendor should provide nominated RIA staff with access to a suitably qualified and experienced support team. </t>
  </si>
  <si>
    <t>R-309</t>
  </si>
  <si>
    <t>The vendor should provide responsive account management and actively engage with the RIA, for the length of the contract including site visits (min. 1 per year), and provide frequent communications on functional and technological developments and roadmaps.</t>
  </si>
  <si>
    <t>R-310</t>
  </si>
  <si>
    <t>The vendor must commit to an appropriate service level agreement for the support of the FMS solution, and report at least quarterly against this</t>
  </si>
  <si>
    <t>R-311</t>
  </si>
  <si>
    <t>The vendor must guarantee that the FMS solution will be maintainable and supportable for at least five years.</t>
  </si>
  <si>
    <t>R-312</t>
  </si>
  <si>
    <t>R-313</t>
  </si>
  <si>
    <t>The vendor should provide RIA with access to a suitably qualified and experienced support team for the duration of the contract. Outlining a support matrix of definitions and response times for severe incidents.</t>
  </si>
  <si>
    <t>R-314</t>
  </si>
  <si>
    <t>The vendor should provide details of any additional support available outside standard support hours during priority finance periods, including half year, year end, audit, payroll, payment runs and reporting deadlines. The tenderer must describe the support available, hours of cover, escalation process, response times, and any associated costs or pricing structure.</t>
  </si>
  <si>
    <t>D-072</t>
  </si>
  <si>
    <t>The vendor should provide a ticketing or case management tool to allow RIA to log, track and manage support requests.</t>
  </si>
  <si>
    <t>D-073</t>
  </si>
  <si>
    <t>Be responsible for undertaking all FMS software patches, fixes and updates. The environment should be automatically upgraded and patched as required by the provider. The provider must ensure any required changes to data structures or business logic in the system is planned appropriately and communicated to and agreed with the RIA.</t>
  </si>
  <si>
    <t>R-315</t>
  </si>
  <si>
    <t>The vendor must describe planned and emergency downtime arrangements, including notice periods, maintenance windows, expected service impact and communication procedures.</t>
  </si>
  <si>
    <t>D-074</t>
  </si>
  <si>
    <t>The vendor should provide regular service reports covering support activity, SLA performance, availability, incidents, recurring issues, planned maintenance and service improvements.</t>
  </si>
  <si>
    <t>D-075</t>
  </si>
  <si>
    <t>The vendor should cooperate with reasonable audit, compliance, security and data protection requests from RIA, including provision of relevant assurance reports, certifications, policies or evidence where appropriate.</t>
  </si>
  <si>
    <t>R-316</t>
  </si>
  <si>
    <t>R-317</t>
  </si>
  <si>
    <t>The vendor should provide details of any consultancy, configuration, reporting, development, training or advisory services available during the contract term, including rates and charging arrangements.</t>
  </si>
  <si>
    <t>R-318</t>
  </si>
  <si>
    <t>The vendor must provide details of its software lifecycle including advance notice of major releases, end-of-life dates, deprecated features, changes to supported browsers, APIs, integrations or client components, and any changes requiring RIA action.</t>
  </si>
  <si>
    <t>R-319</t>
  </si>
  <si>
    <t>The tenderer must describe exit arrangements, including how RIA data will be exported, returned and securely deleted at contract end. Data must be provided in a standard usable format, and any exit charges, timescales or support requirements must be identified.</t>
  </si>
  <si>
    <t>R-320</t>
  </si>
  <si>
    <t>Required Requirement</t>
  </si>
  <si>
    <t>Desired Requirement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</si>
</sst>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4" formatCode="_-&quot;€&quot;* #,##0.00_-;\-&quot;€&quot;* #,##0.00_-;_-&quot;€&quot;* &quot;-&quot;??_-;_-@_-"/>
    <numFmt numFmtId="164" formatCode="&quot;FA &quot;#\ "/>
    <numFmt numFmtId="165" formatCode="&quot;CB &quot;#\ "/>
    <numFmt numFmtId="166" formatCode="&quot;TAX &quot;#\ "/>
    <numFmt numFmtId="167" formatCode="&quot;REP &quot;#\ "/>
    <numFmt numFmtId="168" formatCode="&quot;BR &quot;#\ "/>
    <numFmt numFmtId="169" formatCode="&quot;BUD &quot;#\ "/>
    <numFmt numFmtId="170" formatCode="&quot;SCM &quot;#\ "/>
    <numFmt numFmtId="171" formatCode="&quot;MISC &quot;#\ "/>
    <numFmt numFmtId="172" formatCode="&quot;CON &quot;#\ "/>
    <numFmt numFmtId="173" formatCode="&quot;SEC &quot;#\ "/>
    <numFmt numFmtId="174" formatCode="&quot;HS &quot;#\ "/>
    <numFmt numFmtId="175" formatCode="&quot;MSS &quot;#\ "/>
    <numFmt numFmtId="176" formatCode="&quot;IMP &quot;#\ "/>
    <numFmt numFmtId="177" formatCode="&quot;AP &quot;#\ "/>
    <numFmt numFmtId="178" formatCode="&quot;PO &quot;#\ "/>
    <numFmt numFmtId="179" formatCode="&quot;GL &quot;#\ "/>
    <numFmt numFmtId="180" formatCode="&quot;USE &quot;#\ "/>
    <numFmt numFmtId="181" formatCode="&quot;STK &quot;#\ "/>
  </numFmts>
  <fonts count="37"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color rgb="FF002060"/>
      <name val="Arial"/>
      <family val="2"/>
    </font>
    <font>
      <b/>
      <sz val="10"/>
      <color rgb="FF002060"/>
      <name val="Arial"/>
      <family val="2"/>
    </font>
    <font>
      <i/>
      <sz val="10"/>
      <color rgb="FF002060"/>
      <name val="Arial"/>
      <family val="2"/>
    </font>
    <font>
      <sz val="10"/>
      <color rgb="FF002060"/>
      <name val="Lucida Sans Unicode"/>
      <family val="2"/>
    </font>
    <font>
      <b/>
      <sz val="10"/>
      <color rgb="FF002060"/>
      <name val="Lucida Sans Unicode"/>
      <family val="2"/>
    </font>
    <font>
      <sz val="10"/>
      <name val="Arial"/>
      <family val="2"/>
    </font>
    <font>
      <b/>
      <sz val="14"/>
      <color rgb="FF002060"/>
      <name val="Arial"/>
      <family val="2"/>
    </font>
    <font>
      <b/>
      <sz val="10"/>
      <color theme="0"/>
      <name val="Arial"/>
      <family val="2"/>
    </font>
    <font>
      <b/>
      <sz val="11"/>
      <color theme="1"/>
      <name val="Arial"/>
      <family val="2"/>
    </font>
    <font>
      <sz val="11"/>
      <color theme="1"/>
      <name val="Arial"/>
      <family val="2"/>
    </font>
    <font>
      <b/>
      <sz val="11"/>
      <color rgb="FF002060"/>
      <name val="Arial"/>
      <family val="2"/>
    </font>
    <font>
      <sz val="10"/>
      <color rgb="FFFF0000"/>
      <name val="Lucida Sans Unicode"/>
      <family val="2"/>
    </font>
    <font>
      <b/>
      <sz val="10"/>
      <name val="Arial"/>
      <family val="2"/>
    </font>
    <font>
      <b/>
      <sz val="10"/>
      <color rgb="FFFFFFFF"/>
      <name val="Lucida Sans Unicode"/>
      <family val="2"/>
    </font>
    <font>
      <b/>
      <sz val="10"/>
      <color rgb="FF123B5D"/>
      <name val="Lucida Sans Unicode"/>
      <family val="2"/>
    </font>
    <font>
      <b/>
      <sz val="10"/>
      <color rgb="FFFFFFFF"/>
      <name val="Arial"/>
      <family val="2"/>
    </font>
    <font>
      <b/>
      <sz val="10"/>
      <color rgb="FF123B5D"/>
      <name val="Arial"/>
      <family val="2"/>
    </font>
    <font>
      <sz val="10"/>
      <color rgb="FFFFFFFF"/>
      <name val="Arial"/>
      <family val="2"/>
    </font>
    <font>
      <b/>
      <sz val="20"/>
      <color rgb="FFFFFFFF"/>
      <name val="Arial"/>
      <family val="2"/>
    </font>
    <font>
      <i/>
      <sz val="10"/>
      <color rgb="FF123B5D"/>
      <name val="Arial"/>
      <family val="2"/>
    </font>
    <font>
      <sz val="10"/>
      <color rgb="FF1F2933"/>
      <name val="Arial"/>
      <family val="2"/>
    </font>
    <font>
      <b/>
      <sz val="22"/>
      <color rgb="FFFFFFFF"/>
      <name val="Arial"/>
      <family val="2"/>
    </font>
    <font>
      <b/>
      <sz val="10"/>
      <color rgb="FF1F2933"/>
      <name val="Arial"/>
      <family val="2"/>
    </font>
    <font>
      <b/>
      <sz val="18"/>
      <color rgb="FFFFFFFF"/>
      <name val="Arial"/>
      <family val="2"/>
    </font>
    <font>
      <b/>
      <sz val="13"/>
      <color rgb="FFFFFFFF"/>
      <name val="Arial"/>
      <family val="2"/>
    </font>
    <font>
      <b/>
      <sz val="12"/>
      <color rgb="FFFFFFFF"/>
      <name val="Arial"/>
      <family val="2"/>
    </font>
    <font>
      <sz val="10"/>
      <color rgb="FF002060"/>
      <name val="Aptos"/>
      <family val="2"/>
    </font>
    <font>
      <b/>
      <sz val="22"/>
      <color rgb="FFFFFFFF"/>
      <name val="Aptos"/>
      <family val="2"/>
    </font>
    <font>
      <b/>
      <sz val="10"/>
      <color rgb="FF17365D"/>
      <name val="Aptos"/>
      <family val="2"/>
    </font>
    <font>
      <sz val="10"/>
      <name val="Aptos"/>
      <family val="2"/>
    </font>
    <font>
      <b/>
      <sz val="10"/>
      <color rgb="FFFFFFFF"/>
      <name val="Aptos"/>
      <family val="2"/>
    </font>
    <font>
      <b/>
      <sz val="20"/>
      <color rgb="FF17365D"/>
      <name val="Aptos"/>
      <family val="2"/>
    </font>
    <font>
      <b/>
      <sz val="10"/>
      <name val="Aptos"/>
      <family val="2"/>
    </font>
  </fonts>
  <fills count="26">
    <fill>
      <patternFill patternType="none"/>
    </fill>
    <fill>
      <patternFill patternType="gray125"/>
    </fill>
    <fill>
      <patternFill patternType="solid">
        <fgColor indexed="9"/>
        <bgColor indexed="64"/>
      </patternFill>
    </fill>
    <fill>
      <patternFill patternType="solid">
        <fgColor indexed="56"/>
        <bgColor indexed="64"/>
      </patternFill>
    </fill>
    <fill>
      <patternFill patternType="solid">
        <fgColor theme="4" tint="0.59999389629810485"/>
        <bgColor indexed="65"/>
      </patternFill>
    </fill>
    <fill>
      <patternFill patternType="solid">
        <fgColor rgb="FF002060"/>
        <bgColor indexed="64"/>
      </patternFill>
    </fill>
    <fill>
      <patternFill patternType="solid">
        <fgColor theme="0"/>
        <bgColor indexed="64"/>
      </patternFill>
    </fill>
    <fill>
      <patternFill patternType="solid">
        <fgColor rgb="FF800000"/>
        <bgColor indexed="64"/>
      </patternFill>
    </fill>
    <fill>
      <patternFill patternType="solid">
        <fgColor rgb="FFB8CCE4"/>
        <bgColor indexed="64"/>
      </patternFill>
    </fill>
    <fill>
      <patternFill patternType="solid">
        <fgColor theme="0" tint="-0.249977111117893"/>
        <bgColor indexed="64"/>
      </patternFill>
    </fill>
    <fill>
      <patternFill patternType="solid">
        <fgColor theme="6" tint="0.39997558519241921"/>
        <bgColor indexed="64"/>
      </patternFill>
    </fill>
    <fill>
      <patternFill patternType="solid">
        <fgColor rgb="FF123B5D"/>
        <bgColor indexed="64"/>
      </patternFill>
    </fill>
    <fill>
      <patternFill patternType="solid">
        <fgColor rgb="FFD9EAF2"/>
        <bgColor indexed="64"/>
      </patternFill>
    </fill>
    <fill>
      <patternFill patternType="solid">
        <fgColor rgb="FF247BA0"/>
        <bgColor indexed="64"/>
      </patternFill>
    </fill>
    <fill>
      <patternFill patternType="solid">
        <fgColor rgb="FFD5A62C"/>
        <bgColor indexed="64"/>
      </patternFill>
    </fill>
    <fill>
      <patternFill patternType="solid">
        <fgColor rgb="FF2E7D68"/>
        <bgColor indexed="64"/>
      </patternFill>
    </fill>
    <fill>
      <patternFill patternType="solid">
        <fgColor rgb="FFF7FAFC"/>
        <bgColor indexed="64"/>
      </patternFill>
    </fill>
    <fill>
      <patternFill patternType="solid">
        <fgColor rgb="FFFFF9E8"/>
        <bgColor indexed="64"/>
      </patternFill>
    </fill>
    <fill>
      <patternFill patternType="solid">
        <fgColor rgb="FF17365D"/>
        <bgColor indexed="64"/>
      </patternFill>
    </fill>
    <fill>
      <patternFill patternType="solid">
        <fgColor rgb="FFD9E2F3"/>
        <bgColor indexed="64"/>
      </patternFill>
    </fill>
    <fill>
      <patternFill patternType="solid">
        <fgColor rgb="FF806000"/>
        <bgColor indexed="64"/>
      </patternFill>
    </fill>
    <fill>
      <patternFill patternType="solid">
        <fgColor rgb="FFD6A84B"/>
        <bgColor indexed="64"/>
      </patternFill>
    </fill>
    <fill>
      <patternFill patternType="solid">
        <fgColor rgb="FF4472C4"/>
        <bgColor indexed="64"/>
      </patternFill>
    </fill>
    <fill>
      <patternFill patternType="solid">
        <fgColor rgb="FF7030A0"/>
        <bgColor indexed="64"/>
      </patternFill>
    </fill>
    <fill>
      <patternFill patternType="solid">
        <fgColor rgb="FFE4DFEC"/>
        <bgColor indexed="64"/>
      </patternFill>
    </fill>
    <fill>
      <patternFill patternType="solid">
        <fgColor rgb="FFF4F7FA"/>
        <bgColor indexed="64"/>
      </patternFill>
    </fill>
  </fills>
  <borders count="68">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rgb="FFB7C3D0"/>
      </top>
      <bottom style="thin">
        <color rgb="FFB7C3D0"/>
      </bottom>
      <diagonal/>
    </border>
    <border>
      <left style="thin">
        <color rgb="FFB7C3D0"/>
      </left>
      <right/>
      <top style="thin">
        <color rgb="FFB7C3D0"/>
      </top>
      <bottom style="thin">
        <color rgb="FFB7C3D0"/>
      </bottom>
      <diagonal/>
    </border>
    <border>
      <left style="thin">
        <color rgb="FFB7C3D0"/>
      </left>
      <right style="thin">
        <color rgb="FFB7C3D0"/>
      </right>
      <top style="thin">
        <color rgb="FFB7C3D0"/>
      </top>
      <bottom style="thin">
        <color rgb="FFB7C3D0"/>
      </bottom>
      <diagonal/>
    </border>
    <border>
      <left/>
      <right style="thin">
        <color rgb="FFB7C3D0"/>
      </right>
      <top style="thin">
        <color rgb="FFB7C3D0"/>
      </top>
      <bottom style="thin">
        <color rgb="FFB7C3D0"/>
      </bottom>
      <diagonal/>
    </border>
    <border>
      <left style="thin">
        <color rgb="FFB7C3D0"/>
      </left>
      <right style="thin">
        <color rgb="FFB7C3D0"/>
      </right>
      <top style="thin">
        <color rgb="FFB7C3D0"/>
      </top>
      <bottom/>
      <diagonal/>
    </border>
    <border>
      <left style="thin">
        <color rgb="FFB7C3D0"/>
      </left>
      <right style="thin">
        <color rgb="FFB7C3D0"/>
      </right>
      <top/>
      <bottom style="thin">
        <color rgb="FFB7C3D0"/>
      </bottom>
      <diagonal/>
    </border>
    <border>
      <left style="thin">
        <color rgb="FFB7C3D0"/>
      </left>
      <right style="thin">
        <color rgb="FFB7C3D0"/>
      </right>
      <top style="medium">
        <color rgb="FF17365D"/>
      </top>
      <bottom style="thin">
        <color rgb="FFB7C3D0"/>
      </bottom>
      <diagonal/>
    </border>
    <border>
      <left style="thin">
        <color rgb="FFB7C3D0"/>
      </left>
      <right style="thin">
        <color rgb="FFB7C3D0"/>
      </right>
      <top style="thin">
        <color rgb="FFB7C3D0"/>
      </top>
      <bottom style="medium">
        <color rgb="FF17365D"/>
      </bottom>
      <diagonal/>
    </border>
    <border>
      <left style="medium">
        <color rgb="FF17365D"/>
      </left>
      <right style="thin">
        <color rgb="FFB7C3D0"/>
      </right>
      <top style="medium">
        <color rgb="FF17365D"/>
      </top>
      <bottom style="thin">
        <color rgb="FFB7C3D0"/>
      </bottom>
      <diagonal/>
    </border>
    <border>
      <left style="medium">
        <color rgb="FF17365D"/>
      </left>
      <right style="thin">
        <color rgb="FFB7C3D0"/>
      </right>
      <top style="thin">
        <color rgb="FFB7C3D0"/>
      </top>
      <bottom style="thin">
        <color rgb="FFB7C3D0"/>
      </bottom>
      <diagonal/>
    </border>
    <border>
      <left style="medium">
        <color rgb="FF17365D"/>
      </left>
      <right style="thin">
        <color rgb="FFB7C3D0"/>
      </right>
      <top style="thin">
        <color rgb="FFB7C3D0"/>
      </top>
      <bottom style="medium">
        <color rgb="FF17365D"/>
      </bottom>
      <diagonal/>
    </border>
    <border>
      <left style="thin">
        <color rgb="FFB7C3D0"/>
      </left>
      <right style="medium">
        <color rgb="FF17365D"/>
      </right>
      <top style="medium">
        <color rgb="FF17365D"/>
      </top>
      <bottom style="thin">
        <color rgb="FFB7C3D0"/>
      </bottom>
      <diagonal/>
    </border>
    <border>
      <left style="thin">
        <color rgb="FFB7C3D0"/>
      </left>
      <right style="medium">
        <color rgb="FF17365D"/>
      </right>
      <top style="thin">
        <color rgb="FFB7C3D0"/>
      </top>
      <bottom style="thin">
        <color rgb="FFB7C3D0"/>
      </bottom>
      <diagonal/>
    </border>
    <border>
      <left style="thin">
        <color rgb="FFB7C3D0"/>
      </left>
      <right style="medium">
        <color rgb="FF17365D"/>
      </right>
      <top style="thin">
        <color rgb="FFB7C3D0"/>
      </top>
      <bottom style="medium">
        <color rgb="FF17365D"/>
      </bottom>
      <diagonal/>
    </border>
    <border>
      <left style="thin">
        <color rgb="FFB7C3D0"/>
      </left>
      <right style="thin">
        <color rgb="FFB7C3D0"/>
      </right>
      <top/>
      <bottom/>
      <diagonal/>
    </border>
    <border>
      <left style="medium">
        <color rgb="FF17365D"/>
      </left>
      <right style="thin">
        <color rgb="FFB7C3D0"/>
      </right>
      <top style="medium">
        <color rgb="FF17365D"/>
      </top>
      <bottom/>
      <diagonal/>
    </border>
    <border>
      <left style="thin">
        <color rgb="FFB7C3D0"/>
      </left>
      <right style="thin">
        <color rgb="FFB7C3D0"/>
      </right>
      <top style="medium">
        <color rgb="FF17365D"/>
      </top>
      <bottom/>
      <diagonal/>
    </border>
    <border>
      <left style="thin">
        <color rgb="FFB7C3D0"/>
      </left>
      <right style="medium">
        <color rgb="FF17365D"/>
      </right>
      <top style="medium">
        <color rgb="FF17365D"/>
      </top>
      <bottom/>
      <diagonal/>
    </border>
    <border>
      <left style="medium">
        <color rgb="FF17365D"/>
      </left>
      <right style="thin">
        <color rgb="FFB7C3D0"/>
      </right>
      <top/>
      <bottom style="thin">
        <color rgb="FFB7C3D0"/>
      </bottom>
      <diagonal/>
    </border>
    <border>
      <left style="thin">
        <color rgb="FFB7C3D0"/>
      </left>
      <right style="medium">
        <color rgb="FF17365D"/>
      </right>
      <top/>
      <bottom style="thin">
        <color rgb="FFB7C3D0"/>
      </bottom>
      <diagonal/>
    </border>
    <border>
      <left style="thin">
        <color rgb="FFB7C3D0"/>
      </left>
      <right style="thin">
        <color rgb="FFB7C3D0"/>
      </right>
      <top style="thick">
        <color rgb="FF17365D"/>
      </top>
      <bottom style="thick">
        <color rgb="FF17365D"/>
      </bottom>
      <diagonal/>
    </border>
    <border>
      <left style="thick">
        <color rgb="FF17365D"/>
      </left>
      <right style="thin">
        <color rgb="FFB7C3D0"/>
      </right>
      <top style="thick">
        <color rgb="FF17365D"/>
      </top>
      <bottom style="thick">
        <color rgb="FF17365D"/>
      </bottom>
      <diagonal/>
    </border>
    <border>
      <left style="thin">
        <color rgb="FFB7C3D0"/>
      </left>
      <right style="thick">
        <color rgb="FF17365D"/>
      </right>
      <top style="thick">
        <color rgb="FF17365D"/>
      </top>
      <bottom style="thick">
        <color rgb="FF17365D"/>
      </bottom>
      <diagonal/>
    </border>
    <border>
      <left style="medium">
        <color rgb="FF17365D"/>
      </left>
      <right style="thin">
        <color rgb="FFB7C3D0"/>
      </right>
      <top style="thin">
        <color rgb="FFB7C3D0"/>
      </top>
      <bottom/>
      <diagonal/>
    </border>
    <border>
      <left style="thin">
        <color rgb="FFB7C3D0"/>
      </left>
      <right style="medium">
        <color rgb="FF17365D"/>
      </right>
      <top style="thin">
        <color rgb="FFB7C3D0"/>
      </top>
      <bottom/>
      <diagonal/>
    </border>
    <border>
      <left style="thick">
        <color rgb="FF17365D"/>
      </left>
      <right style="thin">
        <color rgb="FFB7C3D0"/>
      </right>
      <top style="thick">
        <color rgb="FF17365D"/>
      </top>
      <bottom/>
      <diagonal/>
    </border>
    <border>
      <left style="thin">
        <color rgb="FFB7C3D0"/>
      </left>
      <right style="thin">
        <color rgb="FFB7C3D0"/>
      </right>
      <top style="thick">
        <color rgb="FF17365D"/>
      </top>
      <bottom/>
      <diagonal/>
    </border>
    <border>
      <left style="thin">
        <color rgb="FFB7C3D0"/>
      </left>
      <right style="thick">
        <color rgb="FF17365D"/>
      </right>
      <top style="thick">
        <color rgb="FF17365D"/>
      </top>
      <bottom/>
      <diagonal/>
    </border>
    <border>
      <left style="medium">
        <color rgb="FF17365D"/>
      </left>
      <right style="thin">
        <color rgb="FFB7C3D0"/>
      </right>
      <top/>
      <bottom style="medium">
        <color rgb="FF17365D"/>
      </bottom>
      <diagonal/>
    </border>
    <border>
      <left style="thin">
        <color rgb="FFB7C3D0"/>
      </left>
      <right/>
      <top/>
      <bottom style="medium">
        <color rgb="FF17365D"/>
      </bottom>
      <diagonal/>
    </border>
    <border>
      <left style="thin">
        <color indexed="64"/>
      </left>
      <right/>
      <top style="thin">
        <color auto="1"/>
      </top>
      <bottom/>
      <diagonal/>
    </border>
    <border>
      <left style="thin">
        <color rgb="FF7F8C8D"/>
      </left>
      <right/>
      <top style="thin">
        <color rgb="FF7F8C8D"/>
      </top>
      <bottom style="thin">
        <color rgb="FF7F8C8D"/>
      </bottom>
      <diagonal/>
    </border>
    <border>
      <left style="thin">
        <color rgb="FF7F8C8D"/>
      </left>
      <right/>
      <top/>
      <bottom style="thin">
        <color rgb="FF7F8C8D"/>
      </bottom>
      <diagonal/>
    </border>
    <border>
      <left style="thin">
        <color rgb="FF7F8C8D"/>
      </left>
      <right style="thin">
        <color rgb="FF7F8C8D"/>
      </right>
      <top style="thin">
        <color rgb="FF7F8C8D"/>
      </top>
      <bottom style="thin">
        <color rgb="FF7F8C8D"/>
      </bottom>
      <diagonal/>
    </border>
    <border>
      <left style="thin">
        <color rgb="FF7F8C8D"/>
      </left>
      <right style="thin">
        <color rgb="FF7F8C8D"/>
      </right>
      <top/>
      <bottom style="thin">
        <color rgb="FF7F8C8D"/>
      </bottom>
      <diagonal/>
    </border>
    <border>
      <left style="medium">
        <color rgb="FF17365D"/>
      </left>
      <right style="thin">
        <color rgb="FF7F8C8D"/>
      </right>
      <top style="medium">
        <color rgb="FF17365D"/>
      </top>
      <bottom style="thin">
        <color rgb="FF7F8C8D"/>
      </bottom>
      <diagonal/>
    </border>
    <border>
      <left style="medium">
        <color rgb="FF17365D"/>
      </left>
      <right style="thin">
        <color rgb="FF7F8C8D"/>
      </right>
      <top style="thin">
        <color rgb="FF7F8C8D"/>
      </top>
      <bottom style="thin">
        <color rgb="FF7F8C8D"/>
      </bottom>
      <diagonal/>
    </border>
    <border>
      <left style="medium">
        <color rgb="FF17365D"/>
      </left>
      <right style="thin">
        <color rgb="FF7F8C8D"/>
      </right>
      <top style="thin">
        <color rgb="FF7F8C8D"/>
      </top>
      <bottom style="medium">
        <color rgb="FF17365D"/>
      </bottom>
      <diagonal/>
    </border>
    <border>
      <left style="thin">
        <color rgb="FF7F8C8D"/>
      </left>
      <right style="medium">
        <color rgb="FF17365D"/>
      </right>
      <top style="medium">
        <color rgb="FF17365D"/>
      </top>
      <bottom style="thin">
        <color rgb="FF7F8C8D"/>
      </bottom>
      <diagonal/>
    </border>
    <border>
      <left style="thin">
        <color rgb="FF7F8C8D"/>
      </left>
      <right style="medium">
        <color rgb="FF17365D"/>
      </right>
      <top style="thin">
        <color rgb="FF7F8C8D"/>
      </top>
      <bottom style="thin">
        <color rgb="FF7F8C8D"/>
      </bottom>
      <diagonal/>
    </border>
    <border>
      <left style="thin">
        <color rgb="FF7F8C8D"/>
      </left>
      <right style="medium">
        <color rgb="FF17365D"/>
      </right>
      <top style="thin">
        <color rgb="FF7F8C8D"/>
      </top>
      <bottom style="medium">
        <color rgb="FF17365D"/>
      </bottom>
      <diagonal/>
    </border>
    <border>
      <left style="thin">
        <color indexed="64"/>
      </left>
      <right/>
      <top style="thin">
        <color indexed="64"/>
      </top>
      <bottom style="medium">
        <color indexed="64"/>
      </bottom>
      <diagonal/>
    </border>
    <border>
      <left style="medium">
        <color rgb="FF17365D"/>
      </left>
      <right/>
      <top/>
      <bottom/>
      <diagonal/>
    </border>
    <border>
      <left style="thin">
        <color rgb="FF7F8C8D"/>
      </left>
      <right/>
      <top style="medium">
        <color rgb="FF17365D"/>
      </top>
      <bottom style="thin">
        <color rgb="FF7F8C8D"/>
      </bottom>
      <diagonal/>
    </border>
    <border>
      <left style="thin">
        <color rgb="FF7F8C8D"/>
      </left>
      <right/>
      <top style="thin">
        <color rgb="FF7F8C8D"/>
      </top>
      <bottom style="medium">
        <color rgb="FF17365D"/>
      </bottom>
      <diagonal/>
    </border>
    <border>
      <left style="thin">
        <color rgb="FFA6B3C0"/>
      </left>
      <right style="thin">
        <color rgb="FFA6B3C0"/>
      </right>
      <top style="thin">
        <color rgb="FFA6B3C0"/>
      </top>
      <bottom style="thin">
        <color rgb="FFA6B3C0"/>
      </bottom>
      <diagonal/>
    </border>
    <border>
      <left style="thin">
        <color rgb="FFB7C3D0"/>
      </left>
      <right/>
      <top style="thin">
        <color rgb="FFB7C3D0"/>
      </top>
      <bottom/>
      <diagonal/>
    </border>
    <border>
      <left/>
      <right/>
      <top style="thin">
        <color rgb="FFB7C3D0"/>
      </top>
      <bottom/>
      <diagonal/>
    </border>
    <border>
      <left/>
      <right style="thin">
        <color rgb="FFB7C3D0"/>
      </right>
      <top style="thin">
        <color rgb="FFB7C3D0"/>
      </top>
      <bottom/>
      <diagonal/>
    </border>
    <border>
      <left style="thin">
        <color rgb="FFB7C3D0"/>
      </left>
      <right/>
      <top/>
      <bottom style="thin">
        <color rgb="FFB7C3D0"/>
      </bottom>
      <diagonal/>
    </border>
    <border>
      <left style="thin">
        <color rgb="FF7F8C8D"/>
      </left>
      <right style="thin">
        <color rgb="FF7F8C8D"/>
      </right>
      <top style="thin">
        <color rgb="FF7F8C8D"/>
      </top>
      <bottom/>
      <diagonal/>
    </border>
  </borders>
  <cellStyleXfs count="6">
    <xf numFmtId="0" fontId="0" fillId="0" borderId="0"/>
    <xf numFmtId="0" fontId="3" fillId="4" borderId="0"/>
    <xf numFmtId="0" fontId="9" fillId="0" borderId="0"/>
    <xf numFmtId="0" fontId="3" fillId="0" borderId="0"/>
    <xf numFmtId="0" fontId="3" fillId="0" borderId="0"/>
    <xf numFmtId="0" fontId="3" fillId="4" borderId="0"/>
  </cellStyleXfs>
  <cellXfs count="379">
    <xf numFmtId="0" fontId="0" fillId="0" borderId="0" xfId="0"/>
    <xf numFmtId="0" fontId="4" fillId="0" borderId="0" xfId="0" applyFont="1"/>
    <xf numFmtId="0" fontId="5" fillId="0" borderId="0" xfId="0" applyFont="1"/>
    <xf numFmtId="0" fontId="8" fillId="2" borderId="0" xfId="0" applyFont="1" applyFill="1" applyAlignment="1">
      <alignment vertical="top" wrapText="1"/>
    </xf>
    <xf numFmtId="0" fontId="8" fillId="2" borderId="0" xfId="0" applyFont="1" applyFill="1" applyAlignment="1">
      <alignment horizontal="center" vertical="top" wrapText="1"/>
    </xf>
    <xf numFmtId="0" fontId="7" fillId="2" borderId="0" xfId="0" applyFont="1" applyFill="1" applyAlignment="1">
      <alignment horizontal="center" vertical="top" wrapText="1"/>
    </xf>
    <xf numFmtId="0" fontId="7" fillId="2" borderId="0" xfId="0" applyFont="1" applyFill="1" applyAlignment="1">
      <alignment vertical="top" wrapText="1"/>
    </xf>
    <xf numFmtId="0" fontId="7" fillId="0" borderId="2" xfId="0" applyFont="1" applyBorder="1" applyAlignment="1">
      <alignment horizontal="center" vertical="center" wrapText="1"/>
    </xf>
    <xf numFmtId="0" fontId="7" fillId="0" borderId="0" xfId="0" applyFont="1" applyAlignment="1">
      <alignment vertical="center"/>
    </xf>
    <xf numFmtId="0" fontId="8" fillId="0" borderId="0" xfId="0" applyFont="1"/>
    <xf numFmtId="0" fontId="7" fillId="0" borderId="0" xfId="0" applyFont="1"/>
    <xf numFmtId="0" fontId="7" fillId="2" borderId="0" xfId="0" applyFont="1" applyFill="1" applyAlignment="1">
      <alignment vertical="center"/>
    </xf>
    <xf numFmtId="0" fontId="7" fillId="0" borderId="0" xfId="0" applyFont="1" applyAlignment="1">
      <alignment horizontal="left"/>
    </xf>
    <xf numFmtId="164" fontId="7" fillId="0" borderId="0" xfId="0" applyNumberFormat="1" applyFont="1" applyAlignment="1">
      <alignment vertical="center"/>
    </xf>
    <xf numFmtId="0" fontId="7" fillId="0" borderId="0" xfId="0" applyFont="1" applyAlignment="1">
      <alignment horizontal="left" vertical="top" wrapText="1" indent="6"/>
    </xf>
    <xf numFmtId="0" fontId="4" fillId="0" borderId="0" xfId="0" applyFont="1" applyAlignment="1">
      <alignment vertical="center" wrapText="1"/>
    </xf>
    <xf numFmtId="0" fontId="4" fillId="0" borderId="0" xfId="0" applyFont="1" applyAlignment="1">
      <alignment vertical="top"/>
    </xf>
    <xf numFmtId="0" fontId="8" fillId="3" borderId="0" xfId="0" applyFont="1" applyFill="1" applyAlignment="1">
      <alignment vertical="top" wrapText="1"/>
    </xf>
    <xf numFmtId="0" fontId="7" fillId="0" borderId="0" xfId="0" applyFont="1" applyAlignment="1">
      <alignment wrapText="1"/>
    </xf>
    <xf numFmtId="0" fontId="7" fillId="0" borderId="0" xfId="0" applyFont="1" applyAlignment="1">
      <alignment vertical="top" wrapText="1"/>
    </xf>
    <xf numFmtId="0" fontId="7" fillId="0" borderId="0" xfId="0" applyFont="1" applyAlignment="1">
      <alignment horizontal="center" vertical="top" wrapText="1"/>
    </xf>
    <xf numFmtId="0" fontId="2" fillId="0" borderId="0" xfId="3" applyFont="1"/>
    <xf numFmtId="0" fontId="7" fillId="6" borderId="2" xfId="0" applyFont="1" applyFill="1" applyBorder="1" applyAlignment="1">
      <alignment horizontal="center" vertical="center" wrapText="1"/>
    </xf>
    <xf numFmtId="0" fontId="7" fillId="6" borderId="0" xfId="0" applyFont="1" applyFill="1" applyAlignment="1">
      <alignment vertical="center"/>
    </xf>
    <xf numFmtId="2" fontId="11" fillId="5" borderId="1" xfId="0" applyNumberFormat="1" applyFont="1" applyFill="1" applyBorder="1" applyAlignment="1">
      <alignment horizontal="center" vertical="center" wrapText="1"/>
    </xf>
    <xf numFmtId="0" fontId="11" fillId="5" borderId="2" xfId="0" applyFont="1" applyFill="1" applyBorder="1" applyAlignment="1">
      <alignment horizontal="center" vertical="center" wrapText="1"/>
    </xf>
    <xf numFmtId="0" fontId="11" fillId="7"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6" borderId="2" xfId="0" applyFont="1" applyFill="1" applyBorder="1" applyAlignment="1">
      <alignment horizontal="center" vertical="center" wrapText="1"/>
    </xf>
    <xf numFmtId="0" fontId="4" fillId="6" borderId="2" xfId="0" applyFont="1" applyFill="1" applyBorder="1" applyAlignment="1">
      <alignment horizontal="center" vertical="top" wrapText="1"/>
    </xf>
    <xf numFmtId="0" fontId="4" fillId="0" borderId="0" xfId="0" applyFont="1" applyAlignment="1">
      <alignment vertical="center"/>
    </xf>
    <xf numFmtId="0" fontId="4" fillId="6" borderId="0" xfId="0" applyFont="1" applyFill="1" applyAlignment="1">
      <alignment vertical="center"/>
    </xf>
    <xf numFmtId="165" fontId="4" fillId="0" borderId="0" xfId="0" applyNumberFormat="1" applyFont="1" applyAlignment="1">
      <alignment vertical="center"/>
    </xf>
    <xf numFmtId="0" fontId="4" fillId="0" borderId="0" xfId="0" applyFont="1" applyAlignment="1">
      <alignment vertical="top" wrapText="1"/>
    </xf>
    <xf numFmtId="0" fontId="4" fillId="0" borderId="0" xfId="0" applyFont="1" applyAlignment="1">
      <alignment wrapText="1"/>
    </xf>
    <xf numFmtId="0" fontId="4" fillId="0" borderId="0" xfId="0" applyFont="1" applyAlignment="1">
      <alignment horizontal="center" vertical="top" wrapText="1"/>
    </xf>
    <xf numFmtId="0" fontId="5" fillId="2" borderId="0" xfId="0" applyFont="1" applyFill="1" applyAlignment="1">
      <alignment vertical="top" wrapText="1"/>
    </xf>
    <xf numFmtId="0" fontId="5" fillId="2" borderId="0" xfId="0" applyFont="1" applyFill="1" applyAlignment="1">
      <alignment horizontal="center" vertical="top" wrapText="1"/>
    </xf>
    <xf numFmtId="0" fontId="4" fillId="0" borderId="0" xfId="0" applyFont="1" applyAlignment="1">
      <alignment horizontal="left" vertical="top" wrapText="1"/>
    </xf>
    <xf numFmtId="0" fontId="4" fillId="2" borderId="0" xfId="0" applyFont="1" applyFill="1" applyAlignment="1">
      <alignment vertical="top" wrapText="1"/>
    </xf>
    <xf numFmtId="0" fontId="4" fillId="2" borderId="0" xfId="0" applyFont="1" applyFill="1" applyAlignment="1">
      <alignment horizontal="center" vertical="top" wrapText="1"/>
    </xf>
    <xf numFmtId="0" fontId="5" fillId="2" borderId="0" xfId="0" applyFont="1" applyFill="1" applyAlignment="1">
      <alignment horizontal="left" vertical="top" wrapText="1"/>
    </xf>
    <xf numFmtId="0" fontId="4" fillId="0" borderId="0" xfId="0" applyFont="1" applyAlignment="1">
      <alignment horizontal="left" vertical="top" wrapText="1" indent="6"/>
    </xf>
    <xf numFmtId="0" fontId="4" fillId="2" borderId="2" xfId="0" applyFont="1" applyFill="1" applyBorder="1" applyAlignment="1">
      <alignment horizontal="center" vertical="center" wrapText="1"/>
    </xf>
    <xf numFmtId="0" fontId="4" fillId="2" borderId="0" xfId="0" applyFont="1" applyFill="1" applyAlignment="1">
      <alignment vertical="center"/>
    </xf>
    <xf numFmtId="0" fontId="9" fillId="0" borderId="0" xfId="0" applyFont="1"/>
    <xf numFmtId="0" fontId="4" fillId="2" borderId="10" xfId="0" applyFont="1" applyFill="1" applyBorder="1" applyAlignment="1">
      <alignment horizontal="center" vertical="center" wrapText="1"/>
    </xf>
    <xf numFmtId="0" fontId="4" fillId="0" borderId="10" xfId="0" applyFont="1" applyBorder="1" applyAlignment="1">
      <alignment horizontal="center" vertical="center" wrapText="1"/>
    </xf>
    <xf numFmtId="0" fontId="4" fillId="0" borderId="3" xfId="0" applyFont="1" applyBorder="1" applyAlignment="1">
      <alignment horizontal="center" vertical="center" wrapText="1"/>
    </xf>
    <xf numFmtId="0" fontId="13" fillId="0" borderId="0" xfId="3" applyFont="1"/>
    <xf numFmtId="0" fontId="4" fillId="0" borderId="2" xfId="0" applyFont="1" applyBorder="1" applyAlignment="1">
      <alignment horizontal="center" vertical="top" wrapText="1"/>
    </xf>
    <xf numFmtId="0" fontId="4" fillId="6" borderId="0" xfId="0" applyFont="1" applyFill="1" applyAlignment="1">
      <alignment vertical="top"/>
    </xf>
    <xf numFmtId="0" fontId="2" fillId="0" borderId="0" xfId="4" applyFont="1"/>
    <xf numFmtId="164" fontId="7" fillId="0" borderId="2" xfId="2" applyNumberFormat="1" applyFont="1" applyBorder="1" applyAlignment="1">
      <alignment horizontal="center" vertical="center" wrapText="1"/>
    </xf>
    <xf numFmtId="0" fontId="9" fillId="0" borderId="2" xfId="0" applyFont="1" applyBorder="1" applyAlignment="1">
      <alignment horizontal="center" vertical="top" wrapText="1"/>
    </xf>
    <xf numFmtId="0" fontId="5" fillId="0" borderId="0" xfId="0" applyFont="1" applyAlignment="1">
      <alignment horizontal="center"/>
    </xf>
    <xf numFmtId="0" fontId="7" fillId="0" borderId="0" xfId="0" applyFont="1" applyAlignment="1">
      <alignment horizontal="center"/>
    </xf>
    <xf numFmtId="166" fontId="4" fillId="9" borderId="2" xfId="0" applyNumberFormat="1" applyFont="1" applyFill="1" applyBorder="1" applyAlignment="1">
      <alignment horizontal="center" vertical="center" wrapText="1"/>
    </xf>
    <xf numFmtId="0" fontId="4" fillId="9" borderId="2" xfId="0" applyFont="1" applyFill="1" applyBorder="1" applyAlignment="1">
      <alignment vertical="center" wrapText="1"/>
    </xf>
    <xf numFmtId="0" fontId="4" fillId="9" borderId="2" xfId="0" applyFont="1" applyFill="1" applyBorder="1" applyAlignment="1">
      <alignment horizontal="center" vertical="center" wrapText="1"/>
    </xf>
    <xf numFmtId="167" fontId="4" fillId="9" borderId="2" xfId="0" applyNumberFormat="1" applyFont="1" applyFill="1" applyBorder="1" applyAlignment="1">
      <alignment horizontal="center" vertical="top" wrapText="1"/>
    </xf>
    <xf numFmtId="0" fontId="4" fillId="9" borderId="2" xfId="0" applyFont="1" applyFill="1" applyBorder="1" applyAlignment="1">
      <alignment vertical="top" wrapText="1"/>
    </xf>
    <xf numFmtId="0" fontId="4" fillId="9" borderId="2" xfId="0" applyFont="1" applyFill="1" applyBorder="1" applyAlignment="1">
      <alignment horizontal="left" vertical="top" wrapText="1"/>
    </xf>
    <xf numFmtId="164" fontId="4" fillId="9" borderId="2" xfId="0" applyNumberFormat="1" applyFont="1" applyFill="1" applyBorder="1" applyAlignment="1">
      <alignment horizontal="center" vertical="center" wrapText="1"/>
    </xf>
    <xf numFmtId="164" fontId="4" fillId="9" borderId="2" xfId="0" applyNumberFormat="1" applyFont="1" applyFill="1" applyBorder="1" applyAlignment="1">
      <alignment vertical="center" wrapText="1"/>
    </xf>
    <xf numFmtId="168" fontId="4" fillId="9" borderId="2" xfId="0" applyNumberFormat="1" applyFont="1" applyFill="1" applyBorder="1" applyAlignment="1">
      <alignment horizontal="center" vertical="center" wrapText="1"/>
    </xf>
    <xf numFmtId="168" fontId="4" fillId="9" borderId="2" xfId="0" applyNumberFormat="1" applyFont="1" applyFill="1" applyBorder="1" applyAlignment="1">
      <alignment horizontal="center" vertical="top" wrapText="1"/>
    </xf>
    <xf numFmtId="165" fontId="4" fillId="9" borderId="2" xfId="0" applyNumberFormat="1" applyFont="1" applyFill="1" applyBorder="1" applyAlignment="1">
      <alignment vertical="top" wrapText="1"/>
    </xf>
    <xf numFmtId="169" fontId="4" fillId="9" borderId="2" xfId="0" applyNumberFormat="1" applyFont="1" applyFill="1" applyBorder="1" applyAlignment="1">
      <alignment horizontal="center" vertical="center" wrapText="1"/>
    </xf>
    <xf numFmtId="0" fontId="4" fillId="9" borderId="2" xfId="2" applyFont="1" applyFill="1" applyBorder="1" applyAlignment="1">
      <alignment horizontal="left" vertical="top" wrapText="1"/>
    </xf>
    <xf numFmtId="164" fontId="4" fillId="9" borderId="2" xfId="2" applyNumberFormat="1" applyFont="1" applyFill="1" applyBorder="1" applyAlignment="1">
      <alignment horizontal="center" vertical="center" wrapText="1"/>
    </xf>
    <xf numFmtId="170" fontId="4" fillId="9" borderId="1" xfId="0" applyNumberFormat="1" applyFont="1" applyFill="1" applyBorder="1" applyAlignment="1">
      <alignment horizontal="center" vertical="center" wrapText="1"/>
    </xf>
    <xf numFmtId="0" fontId="4" fillId="9" borderId="2" xfId="0" applyFont="1" applyFill="1" applyBorder="1" applyAlignment="1">
      <alignment horizontal="left" vertical="center" wrapText="1"/>
    </xf>
    <xf numFmtId="0" fontId="4" fillId="9" borderId="2" xfId="2" applyFont="1" applyFill="1" applyBorder="1" applyAlignment="1">
      <alignment vertical="center" wrapText="1"/>
    </xf>
    <xf numFmtId="0" fontId="4" fillId="9" borderId="10" xfId="0" applyFont="1" applyFill="1" applyBorder="1" applyAlignment="1">
      <alignment vertical="center" wrapText="1"/>
    </xf>
    <xf numFmtId="171" fontId="4" fillId="9" borderId="1" xfId="0" applyNumberFormat="1" applyFont="1" applyFill="1" applyBorder="1" applyAlignment="1">
      <alignment horizontal="center" vertical="center" wrapText="1"/>
    </xf>
    <xf numFmtId="171" fontId="4" fillId="9" borderId="9" xfId="0" applyNumberFormat="1" applyFont="1" applyFill="1" applyBorder="1" applyAlignment="1">
      <alignment horizontal="center" vertical="center" wrapText="1"/>
    </xf>
    <xf numFmtId="0" fontId="4" fillId="9" borderId="12" xfId="0" applyFont="1" applyFill="1" applyBorder="1" applyAlignment="1">
      <alignment vertical="center" wrapText="1"/>
    </xf>
    <xf numFmtId="0" fontId="4" fillId="9" borderId="13" xfId="0" applyFont="1" applyFill="1" applyBorder="1" applyAlignment="1">
      <alignment vertical="center" wrapText="1"/>
    </xf>
    <xf numFmtId="172" fontId="4" fillId="9" borderId="11" xfId="0" applyNumberFormat="1" applyFont="1" applyFill="1" applyBorder="1" applyAlignment="1">
      <alignment horizontal="center" vertical="center" wrapText="1"/>
    </xf>
    <xf numFmtId="0" fontId="4" fillId="9" borderId="5" xfId="0" applyFont="1" applyFill="1" applyBorder="1" applyAlignment="1">
      <alignment horizontal="center" vertical="center" wrapText="1"/>
    </xf>
    <xf numFmtId="172" fontId="4" fillId="9" borderId="1" xfId="0" applyNumberFormat="1" applyFont="1" applyFill="1" applyBorder="1" applyAlignment="1">
      <alignment horizontal="center" vertical="top"/>
    </xf>
    <xf numFmtId="172" fontId="4" fillId="9" borderId="1" xfId="0" applyNumberFormat="1" applyFont="1" applyFill="1" applyBorder="1" applyAlignment="1">
      <alignment horizontal="center" vertical="center"/>
    </xf>
    <xf numFmtId="173" fontId="4" fillId="9" borderId="1" xfId="0" applyNumberFormat="1" applyFont="1" applyFill="1" applyBorder="1" applyAlignment="1">
      <alignment horizontal="center" vertical="center" wrapText="1"/>
    </xf>
    <xf numFmtId="173" fontId="4" fillId="9" borderId="9" xfId="0" applyNumberFormat="1" applyFont="1" applyFill="1" applyBorder="1" applyAlignment="1">
      <alignment horizontal="center" vertical="center" wrapText="1"/>
    </xf>
    <xf numFmtId="174" fontId="4" fillId="9" borderId="1" xfId="0" applyNumberFormat="1" applyFont="1" applyFill="1" applyBorder="1" applyAlignment="1">
      <alignment horizontal="center" vertical="center" wrapText="1"/>
    </xf>
    <xf numFmtId="175" fontId="4" fillId="9" borderId="1" xfId="0" applyNumberFormat="1" applyFont="1" applyFill="1" applyBorder="1" applyAlignment="1">
      <alignment horizontal="center" vertical="center" wrapText="1"/>
    </xf>
    <xf numFmtId="176" fontId="4" fillId="9" borderId="1" xfId="0" applyNumberFormat="1" applyFont="1" applyFill="1" applyBorder="1" applyAlignment="1">
      <alignment horizontal="center" vertical="center" wrapText="1"/>
    </xf>
    <xf numFmtId="177" fontId="4" fillId="9" borderId="2" xfId="0" applyNumberFormat="1" applyFont="1" applyFill="1" applyBorder="1" applyAlignment="1">
      <alignment horizontal="center" vertical="center" wrapText="1"/>
    </xf>
    <xf numFmtId="178" fontId="4" fillId="9" borderId="6" xfId="0" applyNumberFormat="1" applyFont="1" applyFill="1" applyBorder="1" applyAlignment="1">
      <alignment horizontal="center" vertical="center" wrapText="1"/>
    </xf>
    <xf numFmtId="178" fontId="4" fillId="9" borderId="2" xfId="0" applyNumberFormat="1" applyFont="1" applyFill="1" applyBorder="1" applyAlignment="1">
      <alignment horizontal="center" vertical="center" wrapText="1"/>
    </xf>
    <xf numFmtId="0" fontId="4" fillId="9" borderId="3" xfId="0" applyFont="1" applyFill="1" applyBorder="1" applyAlignment="1">
      <alignment vertical="center" wrapText="1"/>
    </xf>
    <xf numFmtId="179" fontId="4" fillId="9" borderId="2" xfId="0" applyNumberFormat="1" applyFont="1" applyFill="1" applyBorder="1" applyAlignment="1">
      <alignment horizontal="center" vertical="center" wrapText="1"/>
    </xf>
    <xf numFmtId="180" fontId="4" fillId="9" borderId="1" xfId="0" applyNumberFormat="1" applyFont="1" applyFill="1" applyBorder="1" applyAlignment="1">
      <alignment horizontal="center" vertical="center" wrapText="1"/>
    </xf>
    <xf numFmtId="0" fontId="4" fillId="9" borderId="3" xfId="0" applyFont="1" applyFill="1" applyBorder="1" applyAlignment="1">
      <alignment horizontal="left" vertical="center" wrapText="1"/>
    </xf>
    <xf numFmtId="0" fontId="4" fillId="9" borderId="10" xfId="0" applyFont="1" applyFill="1" applyBorder="1" applyAlignment="1">
      <alignment horizontal="left" vertical="center" wrapText="1"/>
    </xf>
    <xf numFmtId="174" fontId="6" fillId="10" borderId="1" xfId="0" applyNumberFormat="1" applyFont="1" applyFill="1" applyBorder="1" applyAlignment="1">
      <alignment horizontal="center" vertical="center" wrapText="1"/>
    </xf>
    <xf numFmtId="0" fontId="6" fillId="10" borderId="2" xfId="0" applyFont="1" applyFill="1" applyBorder="1" applyAlignment="1">
      <alignment vertical="center" wrapText="1"/>
    </xf>
    <xf numFmtId="169" fontId="4" fillId="0" borderId="2" xfId="0" applyNumberFormat="1" applyFont="1" applyBorder="1" applyAlignment="1">
      <alignment horizontal="center" vertical="center" wrapText="1"/>
    </xf>
    <xf numFmtId="181" fontId="4" fillId="9" borderId="2" xfId="0" applyNumberFormat="1" applyFont="1" applyFill="1" applyBorder="1" applyAlignment="1">
      <alignment horizontal="center" vertical="center" wrapText="1"/>
    </xf>
    <xf numFmtId="166" fontId="4" fillId="9" borderId="2" xfId="0" quotePrefix="1" applyNumberFormat="1" applyFont="1" applyFill="1" applyBorder="1" applyAlignment="1">
      <alignment horizontal="center" vertical="center" wrapText="1"/>
    </xf>
    <xf numFmtId="0" fontId="7" fillId="0" borderId="0" xfId="0" applyFont="1" applyAlignment="1">
      <alignment horizontal="left" wrapText="1"/>
    </xf>
    <xf numFmtId="0" fontId="4" fillId="9" borderId="10" xfId="0" applyFont="1" applyFill="1" applyBorder="1" applyAlignment="1">
      <alignment horizontal="center" vertical="center" wrapText="1"/>
    </xf>
    <xf numFmtId="0" fontId="4" fillId="9" borderId="4" xfId="0" applyFont="1" applyFill="1" applyBorder="1" applyAlignment="1">
      <alignment horizontal="center" vertical="center" wrapText="1"/>
    </xf>
    <xf numFmtId="49" fontId="0" fillId="0" borderId="0" xfId="0" applyNumberFormat="1"/>
    <xf numFmtId="1" fontId="0" fillId="0" borderId="0" xfId="0" applyNumberFormat="1"/>
    <xf numFmtId="0" fontId="0" fillId="0" borderId="0" xfId="0" applyAlignment="1">
      <alignment wrapText="1"/>
    </xf>
    <xf numFmtId="0" fontId="0" fillId="0" borderId="17" xfId="0" applyBorder="1"/>
    <xf numFmtId="0" fontId="0" fillId="0" borderId="20" xfId="0" applyBorder="1"/>
    <xf numFmtId="0" fontId="0" fillId="0" borderId="19" xfId="0" applyBorder="1"/>
    <xf numFmtId="0" fontId="24" fillId="0" borderId="19" xfId="0" applyFont="1" applyBorder="1"/>
    <xf numFmtId="3" fontId="0" fillId="0" borderId="19" xfId="0" applyNumberFormat="1" applyBorder="1"/>
    <xf numFmtId="1" fontId="0" fillId="0" borderId="19" xfId="0" applyNumberFormat="1" applyBorder="1"/>
    <xf numFmtId="9" fontId="24" fillId="0" borderId="19" xfId="0" applyNumberFormat="1" applyFont="1" applyBorder="1"/>
    <xf numFmtId="3" fontId="24" fillId="0" borderId="19" xfId="0" applyNumberFormat="1" applyFont="1" applyBorder="1"/>
    <xf numFmtId="0" fontId="26" fillId="14" borderId="19" xfId="0" applyFont="1" applyFill="1" applyBorder="1" applyAlignment="1">
      <alignment horizontal="center"/>
    </xf>
    <xf numFmtId="0" fontId="26" fillId="0" borderId="19" xfId="0" applyFont="1" applyBorder="1"/>
    <xf numFmtId="0" fontId="24" fillId="0" borderId="19" xfId="0" applyFont="1" applyBorder="1" applyAlignment="1">
      <alignment horizontal="center"/>
    </xf>
    <xf numFmtId="0" fontId="24" fillId="0" borderId="22" xfId="0" applyFont="1" applyBorder="1"/>
    <xf numFmtId="0" fontId="0" fillId="0" borderId="21" xfId="0" applyBorder="1"/>
    <xf numFmtId="0" fontId="0" fillId="0" borderId="22" xfId="0" applyBorder="1"/>
    <xf numFmtId="0" fontId="24" fillId="0" borderId="26" xfId="0" applyFont="1" applyBorder="1"/>
    <xf numFmtId="0" fontId="0" fillId="0" borderId="29" xfId="0" applyBorder="1"/>
    <xf numFmtId="3" fontId="0" fillId="0" borderId="29" xfId="0" applyNumberFormat="1" applyBorder="1"/>
    <xf numFmtId="0" fontId="0" fillId="0" borderId="18" xfId="0" applyBorder="1"/>
    <xf numFmtId="0" fontId="28" fillId="18" borderId="21" xfId="0" applyFont="1" applyFill="1" applyBorder="1"/>
    <xf numFmtId="0" fontId="0" fillId="0" borderId="24" xfId="0" applyBorder="1"/>
    <xf numFmtId="3" fontId="0" fillId="0" borderId="24" xfId="0" applyNumberFormat="1" applyBorder="1"/>
    <xf numFmtId="1" fontId="0" fillId="0" borderId="24" xfId="0" applyNumberFormat="1" applyBorder="1"/>
    <xf numFmtId="0" fontId="0" fillId="0" borderId="26" xfId="0" applyBorder="1"/>
    <xf numFmtId="0" fontId="0" fillId="0" borderId="27" xfId="0" applyBorder="1"/>
    <xf numFmtId="1" fontId="0" fillId="0" borderId="29" xfId="0" applyNumberFormat="1" applyBorder="1"/>
    <xf numFmtId="1" fontId="0" fillId="0" borderId="30" xfId="0" applyNumberFormat="1" applyBorder="1"/>
    <xf numFmtId="0" fontId="0" fillId="0" borderId="31" xfId="0" applyBorder="1"/>
    <xf numFmtId="0" fontId="0" fillId="0" borderId="30" xfId="0" applyBorder="1"/>
    <xf numFmtId="0" fontId="24" fillId="0" borderId="35" xfId="0" applyFont="1" applyBorder="1"/>
    <xf numFmtId="9" fontId="24" fillId="0" borderId="22" xfId="0" applyNumberFormat="1" applyFont="1" applyBorder="1"/>
    <xf numFmtId="0" fontId="0" fillId="0" borderId="36" xfId="0" applyBorder="1"/>
    <xf numFmtId="0" fontId="24" fillId="0" borderId="40" xfId="0" applyFont="1" applyBorder="1"/>
    <xf numFmtId="0" fontId="24" fillId="0" borderId="21" xfId="0" applyFont="1" applyBorder="1"/>
    <xf numFmtId="9" fontId="24" fillId="0" borderId="21" xfId="0" applyNumberFormat="1" applyFont="1" applyBorder="1"/>
    <xf numFmtId="0" fontId="26" fillId="19" borderId="43" xfId="0" applyFont="1" applyFill="1" applyBorder="1"/>
    <xf numFmtId="9" fontId="26" fillId="19" borderId="43" xfId="0" applyNumberFormat="1" applyFont="1" applyFill="1" applyBorder="1"/>
    <xf numFmtId="3" fontId="26" fillId="19" borderId="43" xfId="0" applyNumberFormat="1" applyFont="1" applyFill="1" applyBorder="1"/>
    <xf numFmtId="3" fontId="24" fillId="0" borderId="22" xfId="0" applyNumberFormat="1" applyFont="1" applyBorder="1"/>
    <xf numFmtId="3" fontId="0" fillId="0" borderId="36" xfId="0" applyNumberFormat="1" applyBorder="1"/>
    <xf numFmtId="3" fontId="24" fillId="0" borderId="21" xfId="0" applyNumberFormat="1" applyFont="1" applyBorder="1"/>
    <xf numFmtId="0" fontId="24" fillId="0" borderId="45" xfId="0" applyFont="1" applyBorder="1"/>
    <xf numFmtId="0" fontId="24" fillId="0" borderId="46" xfId="0" applyFont="1" applyBorder="1"/>
    <xf numFmtId="0" fontId="4" fillId="0" borderId="2" xfId="0" applyFont="1" applyBorder="1" applyAlignment="1">
      <alignment wrapText="1"/>
    </xf>
    <xf numFmtId="0" fontId="4" fillId="0" borderId="10" xfId="0" applyFont="1" applyBorder="1" applyAlignment="1">
      <alignment wrapText="1"/>
    </xf>
    <xf numFmtId="0" fontId="11" fillId="7" borderId="6" xfId="0" applyFont="1" applyFill="1" applyBorder="1" applyAlignment="1">
      <alignment horizontal="center" vertical="center" wrapText="1"/>
    </xf>
    <xf numFmtId="0" fontId="4" fillId="0" borderId="6" xfId="0" applyFont="1" applyBorder="1" applyAlignment="1">
      <alignment horizontal="center" vertical="center" wrapText="1"/>
    </xf>
    <xf numFmtId="0" fontId="18" fillId="12" borderId="50" xfId="0" applyFont="1" applyFill="1" applyBorder="1" applyAlignment="1">
      <alignment horizontal="center" vertical="center" wrapText="1"/>
    </xf>
    <xf numFmtId="1" fontId="7" fillId="0" borderId="50" xfId="0" applyNumberFormat="1" applyFont="1" applyBorder="1" applyAlignment="1">
      <alignment horizontal="center"/>
    </xf>
    <xf numFmtId="49" fontId="7" fillId="0" borderId="50" xfId="0" applyNumberFormat="1" applyFont="1" applyBorder="1" applyAlignment="1">
      <alignment horizontal="center"/>
    </xf>
    <xf numFmtId="1" fontId="7" fillId="0" borderId="50" xfId="0" applyNumberFormat="1" applyFont="1" applyBorder="1" applyAlignment="1">
      <alignment horizontal="center" vertical="center"/>
    </xf>
    <xf numFmtId="49" fontId="7" fillId="0" borderId="50" xfId="0" applyNumberFormat="1" applyFont="1" applyBorder="1" applyAlignment="1">
      <alignment horizontal="center" vertical="center"/>
    </xf>
    <xf numFmtId="1" fontId="7" fillId="0" borderId="50" xfId="0" applyNumberFormat="1" applyFont="1" applyBorder="1" applyAlignment="1">
      <alignment horizontal="center" wrapText="1"/>
    </xf>
    <xf numFmtId="1" fontId="7" fillId="0" borderId="51" xfId="0" applyNumberFormat="1" applyFont="1" applyBorder="1" applyAlignment="1">
      <alignment horizontal="center"/>
    </xf>
    <xf numFmtId="0" fontId="18" fillId="12" borderId="54" xfId="0" applyFont="1" applyFill="1" applyBorder="1" applyAlignment="1">
      <alignment horizontal="center" vertical="center" wrapText="1"/>
    </xf>
    <xf numFmtId="0" fontId="18" fillId="12" borderId="57" xfId="0" applyFont="1" applyFill="1" applyBorder="1" applyAlignment="1">
      <alignment horizontal="center" wrapText="1"/>
    </xf>
    <xf numFmtId="0" fontId="9" fillId="0" borderId="6" xfId="0" applyFont="1" applyBorder="1" applyAlignment="1">
      <alignment horizontal="center" vertical="top" wrapText="1"/>
    </xf>
    <xf numFmtId="1" fontId="4" fillId="0" borderId="50" xfId="0" applyNumberFormat="1" applyFont="1" applyBorder="1" applyAlignment="1">
      <alignment horizontal="center"/>
    </xf>
    <xf numFmtId="49" fontId="4" fillId="0" borderId="50" xfId="0" applyNumberFormat="1" applyFont="1" applyBorder="1" applyAlignment="1">
      <alignment horizontal="center"/>
    </xf>
    <xf numFmtId="49" fontId="4" fillId="0" borderId="50" xfId="0" applyNumberFormat="1" applyFont="1" applyBorder="1" applyAlignment="1">
      <alignment horizontal="center" vertical="center"/>
    </xf>
    <xf numFmtId="1" fontId="4" fillId="0" borderId="50" xfId="0" applyNumberFormat="1" applyFont="1" applyBorder="1" applyAlignment="1">
      <alignment horizontal="center" vertical="center"/>
    </xf>
    <xf numFmtId="1" fontId="4" fillId="0" borderId="51" xfId="0" applyNumberFormat="1" applyFont="1" applyBorder="1" applyAlignment="1">
      <alignment horizontal="center"/>
    </xf>
    <xf numFmtId="49" fontId="4" fillId="0" borderId="51" xfId="0" applyNumberFormat="1" applyFont="1" applyBorder="1" applyAlignment="1">
      <alignment horizontal="center"/>
    </xf>
    <xf numFmtId="0" fontId="20" fillId="12" borderId="54" xfId="0" applyFont="1" applyFill="1" applyBorder="1" applyAlignment="1">
      <alignment horizontal="center" wrapText="1"/>
    </xf>
    <xf numFmtId="0" fontId="20" fillId="12" borderId="57" xfId="0" applyFont="1" applyFill="1" applyBorder="1" applyAlignment="1">
      <alignment horizontal="center" wrapText="1"/>
    </xf>
    <xf numFmtId="0" fontId="18" fillId="12" borderId="54" xfId="0" applyFont="1" applyFill="1" applyBorder="1" applyAlignment="1">
      <alignment horizontal="center" wrapText="1"/>
    </xf>
    <xf numFmtId="0" fontId="4" fillId="6" borderId="6" xfId="0" applyFont="1" applyFill="1" applyBorder="1" applyAlignment="1">
      <alignment horizontal="center" vertical="top" wrapText="1"/>
    </xf>
    <xf numFmtId="0" fontId="4" fillId="0" borderId="6" xfId="0" applyFont="1" applyBorder="1" applyAlignment="1">
      <alignment horizontal="center" vertical="top" wrapText="1"/>
    </xf>
    <xf numFmtId="0" fontId="4" fillId="0" borderId="48" xfId="0" applyFont="1" applyBorder="1"/>
    <xf numFmtId="1" fontId="4" fillId="0" borderId="50" xfId="0" applyNumberFormat="1" applyFont="1" applyBorder="1" applyAlignment="1">
      <alignment horizontal="center" vertical="top"/>
    </xf>
    <xf numFmtId="1" fontId="4" fillId="6" borderId="50" xfId="0" applyNumberFormat="1" applyFont="1" applyFill="1" applyBorder="1" applyAlignment="1">
      <alignment horizontal="center" vertical="top"/>
    </xf>
    <xf numFmtId="1" fontId="4" fillId="0" borderId="50" xfId="0" applyNumberFormat="1" applyFont="1" applyBorder="1" applyAlignment="1">
      <alignment horizontal="center" vertical="top" wrapText="1"/>
    </xf>
    <xf numFmtId="0" fontId="4" fillId="0" borderId="50" xfId="0" applyFont="1" applyBorder="1"/>
    <xf numFmtId="1" fontId="7" fillId="0" borderId="51" xfId="0" applyNumberFormat="1" applyFont="1" applyBorder="1" applyAlignment="1">
      <alignment horizontal="center" vertical="center"/>
    </xf>
    <xf numFmtId="169" fontId="4" fillId="0" borderId="6" xfId="0" applyNumberFormat="1" applyFont="1" applyBorder="1" applyAlignment="1">
      <alignment horizontal="center" vertical="center" wrapText="1"/>
    </xf>
    <xf numFmtId="0" fontId="4" fillId="6" borderId="6" xfId="0" applyFont="1" applyFill="1" applyBorder="1" applyAlignment="1">
      <alignment horizontal="center" vertical="center" wrapText="1"/>
    </xf>
    <xf numFmtId="1" fontId="4" fillId="6" borderId="50" xfId="0" applyNumberFormat="1" applyFont="1" applyFill="1" applyBorder="1" applyAlignment="1">
      <alignment horizontal="center" vertical="center"/>
    </xf>
    <xf numFmtId="164" fontId="15" fillId="0" borderId="6" xfId="2" applyNumberFormat="1" applyFont="1" applyBorder="1" applyAlignment="1">
      <alignment horizontal="center" vertical="center" wrapText="1"/>
    </xf>
    <xf numFmtId="0" fontId="8" fillId="0" borderId="6" xfId="2" applyFont="1" applyBorder="1" applyAlignment="1">
      <alignment horizontal="center" vertical="center" wrapText="1"/>
    </xf>
    <xf numFmtId="164" fontId="7" fillId="0" borderId="6" xfId="2" applyNumberFormat="1" applyFont="1" applyBorder="1" applyAlignment="1">
      <alignment horizontal="center" vertical="center" wrapText="1"/>
    </xf>
    <xf numFmtId="0" fontId="7" fillId="0" borderId="48" xfId="0" applyFont="1" applyBorder="1"/>
    <xf numFmtId="1" fontId="1" fillId="0" borderId="50" xfId="4" applyNumberFormat="1" applyFont="1" applyBorder="1" applyAlignment="1">
      <alignment horizontal="center"/>
    </xf>
    <xf numFmtId="0" fontId="7" fillId="0" borderId="50" xfId="0" applyFont="1" applyBorder="1"/>
    <xf numFmtId="0" fontId="7" fillId="0" borderId="6" xfId="0" applyFont="1" applyBorder="1" applyAlignment="1">
      <alignment horizontal="center" vertical="center" wrapText="1"/>
    </xf>
    <xf numFmtId="0" fontId="4" fillId="2" borderId="6" xfId="0" applyFont="1" applyFill="1" applyBorder="1" applyAlignment="1">
      <alignment horizontal="center" vertical="center" wrapText="1"/>
    </xf>
    <xf numFmtId="0" fontId="7" fillId="6" borderId="6" xfId="0" applyFont="1" applyFill="1" applyBorder="1" applyAlignment="1">
      <alignment horizontal="center" vertical="center" wrapText="1"/>
    </xf>
    <xf numFmtId="0" fontId="4" fillId="2" borderId="58" xfId="0" applyFont="1" applyFill="1" applyBorder="1" applyAlignment="1">
      <alignment horizontal="center" vertical="center" wrapText="1"/>
    </xf>
    <xf numFmtId="1" fontId="7" fillId="2" borderId="50" xfId="0" applyNumberFormat="1" applyFont="1" applyFill="1" applyBorder="1" applyAlignment="1">
      <alignment horizontal="center" vertical="center"/>
    </xf>
    <xf numFmtId="49" fontId="7" fillId="2" borderId="50" xfId="0" applyNumberFormat="1" applyFont="1" applyFill="1" applyBorder="1" applyAlignment="1">
      <alignment horizontal="center" vertical="center"/>
    </xf>
    <xf numFmtId="1" fontId="4" fillId="2" borderId="50" xfId="0" applyNumberFormat="1" applyFont="1" applyFill="1" applyBorder="1" applyAlignment="1">
      <alignment horizontal="center" vertical="center"/>
    </xf>
    <xf numFmtId="0" fontId="4" fillId="0" borderId="47" xfId="0" applyFont="1" applyBorder="1" applyAlignment="1">
      <alignment horizontal="center" vertical="center" wrapText="1"/>
    </xf>
    <xf numFmtId="0" fontId="4" fillId="0" borderId="58" xfId="0" applyFont="1" applyBorder="1" applyAlignment="1">
      <alignment horizontal="center" vertical="center" wrapText="1"/>
    </xf>
    <xf numFmtId="1" fontId="4" fillId="0" borderId="51" xfId="0" applyNumberFormat="1" applyFont="1" applyBorder="1" applyAlignment="1">
      <alignment horizontal="center" vertical="center"/>
    </xf>
    <xf numFmtId="0" fontId="4" fillId="0" borderId="6" xfId="0" applyFont="1" applyBorder="1" applyAlignment="1">
      <alignment wrapText="1"/>
    </xf>
    <xf numFmtId="1" fontId="9" fillId="0" borderId="50" xfId="0" applyNumberFormat="1" applyFont="1" applyBorder="1" applyAlignment="1">
      <alignment horizontal="center"/>
    </xf>
    <xf numFmtId="0" fontId="4" fillId="0" borderId="58" xfId="0" applyFont="1" applyBorder="1" applyAlignment="1">
      <alignment wrapText="1"/>
    </xf>
    <xf numFmtId="1" fontId="7" fillId="6" borderId="50" xfId="0" applyNumberFormat="1" applyFont="1" applyFill="1" applyBorder="1" applyAlignment="1">
      <alignment horizontal="center" vertical="center"/>
    </xf>
    <xf numFmtId="49" fontId="7" fillId="6" borderId="50" xfId="0" applyNumberFormat="1" applyFont="1" applyFill="1" applyBorder="1" applyAlignment="1">
      <alignment horizontal="center" vertical="center"/>
    </xf>
    <xf numFmtId="1" fontId="7" fillId="6" borderId="51" xfId="0" applyNumberFormat="1" applyFont="1" applyFill="1" applyBorder="1" applyAlignment="1">
      <alignment horizontal="center" vertical="center"/>
    </xf>
    <xf numFmtId="49" fontId="7" fillId="6" borderId="51" xfId="0" applyNumberFormat="1" applyFont="1" applyFill="1" applyBorder="1" applyAlignment="1">
      <alignment horizontal="center" vertical="center"/>
    </xf>
    <xf numFmtId="1" fontId="7" fillId="2" borderId="51" xfId="0" applyNumberFormat="1" applyFont="1" applyFill="1" applyBorder="1" applyAlignment="1">
      <alignment horizontal="center" vertical="center"/>
    </xf>
    <xf numFmtId="0" fontId="18" fillId="12" borderId="61" xfId="0" applyFont="1" applyFill="1" applyBorder="1" applyAlignment="1">
      <alignment horizontal="center" wrapText="1"/>
    </xf>
    <xf numFmtId="49" fontId="7" fillId="0" borderId="49" xfId="0" applyNumberFormat="1" applyFont="1" applyBorder="1" applyAlignment="1">
      <alignment horizontal="center"/>
    </xf>
    <xf numFmtId="49" fontId="7" fillId="0" borderId="48" xfId="0" applyNumberFormat="1" applyFont="1" applyBorder="1" applyAlignment="1">
      <alignment horizontal="center"/>
    </xf>
    <xf numFmtId="49" fontId="7" fillId="0" borderId="48" xfId="0" applyNumberFormat="1" applyFont="1" applyBorder="1" applyAlignment="1">
      <alignment horizontal="center" vertical="center"/>
    </xf>
    <xf numFmtId="0" fontId="8" fillId="24" borderId="50" xfId="0" applyFont="1" applyFill="1" applyBorder="1" applyAlignment="1">
      <alignment horizontal="center" vertical="center" wrapText="1"/>
    </xf>
    <xf numFmtId="0" fontId="7" fillId="0" borderId="50" xfId="0" applyFont="1" applyBorder="1" applyAlignment="1">
      <alignment horizontal="center" vertical="center"/>
    </xf>
    <xf numFmtId="0" fontId="20" fillId="12" borderId="61" xfId="0" applyFont="1" applyFill="1" applyBorder="1" applyAlignment="1">
      <alignment horizontal="center" wrapText="1"/>
    </xf>
    <xf numFmtId="49" fontId="4" fillId="0" borderId="49" xfId="0" applyNumberFormat="1" applyFont="1" applyBorder="1" applyAlignment="1">
      <alignment horizontal="center"/>
    </xf>
    <xf numFmtId="49" fontId="4" fillId="0" borderId="48" xfId="0" applyNumberFormat="1" applyFont="1" applyBorder="1" applyAlignment="1">
      <alignment horizontal="center" vertical="center"/>
    </xf>
    <xf numFmtId="49" fontId="4" fillId="0" borderId="48" xfId="0" applyNumberFormat="1" applyFont="1" applyBorder="1" applyAlignment="1">
      <alignment horizontal="center"/>
    </xf>
    <xf numFmtId="0" fontId="5" fillId="24" borderId="50" xfId="0" applyFont="1" applyFill="1" applyBorder="1" applyAlignment="1">
      <alignment horizontal="center" vertical="center" wrapText="1"/>
    </xf>
    <xf numFmtId="0" fontId="4" fillId="0" borderId="50" xfId="0" applyFont="1" applyBorder="1" applyAlignment="1">
      <alignment horizontal="center" vertical="center"/>
    </xf>
    <xf numFmtId="49" fontId="4" fillId="0" borderId="48" xfId="0" applyNumberFormat="1" applyFont="1" applyBorder="1" applyAlignment="1">
      <alignment horizontal="center" vertical="top"/>
    </xf>
    <xf numFmtId="49" fontId="4" fillId="6" borderId="48" xfId="0" applyNumberFormat="1" applyFont="1" applyFill="1" applyBorder="1" applyAlignment="1">
      <alignment horizontal="center" vertical="top"/>
    </xf>
    <xf numFmtId="0" fontId="4" fillId="6" borderId="50" xfId="0" applyFont="1" applyFill="1" applyBorder="1" applyAlignment="1">
      <alignment horizontal="center" vertical="center"/>
    </xf>
    <xf numFmtId="49" fontId="7" fillId="0" borderId="49" xfId="0" applyNumberFormat="1" applyFont="1" applyBorder="1" applyAlignment="1">
      <alignment horizontal="center" vertical="center"/>
    </xf>
    <xf numFmtId="164" fontId="7" fillId="0" borderId="50" xfId="0" applyNumberFormat="1" applyFont="1" applyBorder="1" applyAlignment="1">
      <alignment horizontal="center" vertical="center"/>
    </xf>
    <xf numFmtId="49" fontId="4" fillId="6" borderId="48" xfId="0" applyNumberFormat="1" applyFont="1" applyFill="1" applyBorder="1" applyAlignment="1">
      <alignment horizontal="center" vertical="center"/>
    </xf>
    <xf numFmtId="165" fontId="4" fillId="0" borderId="50" xfId="0" applyNumberFormat="1" applyFont="1" applyBorder="1" applyAlignment="1">
      <alignment horizontal="center" vertical="center"/>
    </xf>
    <xf numFmtId="49" fontId="7" fillId="2" borderId="48" xfId="0" applyNumberFormat="1" applyFont="1" applyFill="1" applyBorder="1" applyAlignment="1">
      <alignment horizontal="center" vertical="center"/>
    </xf>
    <xf numFmtId="49" fontId="4" fillId="2" borderId="48" xfId="0" applyNumberFormat="1" applyFont="1" applyFill="1" applyBorder="1" applyAlignment="1">
      <alignment horizontal="center" vertical="center"/>
    </xf>
    <xf numFmtId="0" fontId="5" fillId="24" borderId="50" xfId="0" applyFont="1" applyFill="1" applyBorder="1" applyAlignment="1">
      <alignment wrapText="1"/>
    </xf>
    <xf numFmtId="0" fontId="7" fillId="2" borderId="50" xfId="0" applyFont="1" applyFill="1" applyBorder="1" applyAlignment="1">
      <alignment vertical="center"/>
    </xf>
    <xf numFmtId="0" fontId="7" fillId="0" borderId="50" xfId="0" applyFont="1" applyBorder="1" applyAlignment="1">
      <alignment vertical="center"/>
    </xf>
    <xf numFmtId="0" fontId="4" fillId="2" borderId="50" xfId="0" applyFont="1" applyFill="1" applyBorder="1" applyAlignment="1">
      <alignment vertical="center"/>
    </xf>
    <xf numFmtId="49" fontId="4" fillId="0" borderId="49" xfId="0" applyNumberFormat="1" applyFont="1" applyBorder="1" applyAlignment="1">
      <alignment horizontal="center" vertical="center"/>
    </xf>
    <xf numFmtId="0" fontId="4" fillId="0" borderId="50" xfId="0" applyFont="1" applyBorder="1" applyAlignment="1">
      <alignment vertical="center"/>
    </xf>
    <xf numFmtId="49" fontId="9" fillId="0" borderId="48" xfId="0" applyNumberFormat="1" applyFont="1" applyBorder="1" applyAlignment="1">
      <alignment horizontal="center"/>
    </xf>
    <xf numFmtId="0" fontId="16" fillId="24" borderId="50" xfId="0" applyFont="1" applyFill="1" applyBorder="1" applyAlignment="1">
      <alignment wrapText="1"/>
    </xf>
    <xf numFmtId="0" fontId="9" fillId="0" borderId="50" xfId="0" applyFont="1" applyBorder="1"/>
    <xf numFmtId="49" fontId="7" fillId="2" borderId="49" xfId="0" applyNumberFormat="1" applyFont="1" applyFill="1" applyBorder="1" applyAlignment="1">
      <alignment horizontal="center" vertical="center"/>
    </xf>
    <xf numFmtId="49" fontId="7" fillId="6" borderId="48" xfId="0" applyNumberFormat="1" applyFont="1" applyFill="1" applyBorder="1" applyAlignment="1">
      <alignment horizontal="center" vertical="center"/>
    </xf>
    <xf numFmtId="0" fontId="8" fillId="24" borderId="50" xfId="0" applyFont="1" applyFill="1" applyBorder="1" applyAlignment="1">
      <alignment wrapText="1"/>
    </xf>
    <xf numFmtId="0" fontId="7" fillId="6" borderId="50" xfId="0" applyFont="1" applyFill="1" applyBorder="1" applyAlignment="1">
      <alignment vertical="center"/>
    </xf>
    <xf numFmtId="0" fontId="7" fillId="2" borderId="50" xfId="0" applyFont="1" applyFill="1" applyBorder="1" applyAlignment="1">
      <alignment horizontal="center" vertical="center" wrapText="1"/>
    </xf>
    <xf numFmtId="0" fontId="7" fillId="0" borderId="50" xfId="0" applyFont="1" applyBorder="1" applyAlignment="1">
      <alignment horizontal="center" vertical="center" wrapText="1"/>
    </xf>
    <xf numFmtId="0" fontId="17" fillId="23" borderId="50" xfId="0" applyFont="1" applyFill="1" applyBorder="1" applyAlignment="1">
      <alignment wrapText="1"/>
    </xf>
    <xf numFmtId="0" fontId="30" fillId="0" borderId="0" xfId="0" applyFont="1" applyAlignment="1">
      <alignment wrapText="1"/>
    </xf>
    <xf numFmtId="0" fontId="30" fillId="0" borderId="0" xfId="0" applyFont="1"/>
    <xf numFmtId="0" fontId="30" fillId="0" borderId="0" xfId="0" applyFont="1" applyAlignment="1">
      <alignment vertical="top"/>
    </xf>
    <xf numFmtId="0" fontId="33" fillId="0" borderId="0" xfId="0" applyFont="1" applyAlignment="1">
      <alignment vertical="center"/>
    </xf>
    <xf numFmtId="0" fontId="36" fillId="19" borderId="62" xfId="0" applyFont="1" applyFill="1" applyBorder="1" applyAlignment="1">
      <alignment horizontal="center" vertical="center"/>
    </xf>
    <xf numFmtId="0" fontId="33" fillId="0" borderId="62" xfId="0" applyFont="1" applyBorder="1" applyAlignment="1">
      <alignment vertical="center"/>
    </xf>
    <xf numFmtId="0" fontId="33" fillId="0" borderId="62" xfId="0" applyFont="1" applyBorder="1" applyAlignment="1">
      <alignment vertical="center" wrapText="1"/>
    </xf>
    <xf numFmtId="0" fontId="26" fillId="19" borderId="50" xfId="0" applyFont="1" applyFill="1" applyBorder="1" applyAlignment="1">
      <alignment horizontal="center" vertical="center" wrapText="1"/>
    </xf>
    <xf numFmtId="0" fontId="24" fillId="16" borderId="50" xfId="0" applyFont="1" applyFill="1" applyBorder="1"/>
    <xf numFmtId="9" fontId="24" fillId="16" borderId="50" xfId="0" applyNumberFormat="1" applyFont="1" applyFill="1" applyBorder="1"/>
    <xf numFmtId="2" fontId="24" fillId="16" borderId="50" xfId="0" applyNumberFormat="1" applyFont="1" applyFill="1" applyBorder="1"/>
    <xf numFmtId="9" fontId="26" fillId="25" borderId="50" xfId="0" applyNumberFormat="1" applyFont="1" applyFill="1" applyBorder="1" applyAlignment="1">
      <alignment horizontal="center"/>
    </xf>
    <xf numFmtId="0" fontId="24" fillId="0" borderId="66" xfId="0" applyFont="1" applyBorder="1"/>
    <xf numFmtId="9" fontId="26" fillId="25" borderId="67" xfId="0" applyNumberFormat="1" applyFont="1" applyFill="1" applyBorder="1" applyAlignment="1">
      <alignment horizontal="center"/>
    </xf>
    <xf numFmtId="0" fontId="19" fillId="13" borderId="50" xfId="0" applyFont="1" applyFill="1" applyBorder="1" applyAlignment="1">
      <alignment horizontal="center" vertical="center" wrapText="1"/>
    </xf>
    <xf numFmtId="0" fontId="16" fillId="19" borderId="25" xfId="0" applyFont="1" applyFill="1" applyBorder="1" applyAlignment="1">
      <alignment horizontal="center" wrapText="1"/>
    </xf>
    <xf numFmtId="0" fontId="16" fillId="19" borderId="23" xfId="0" applyFont="1" applyFill="1" applyBorder="1" applyAlignment="1">
      <alignment horizontal="center" wrapText="1"/>
    </xf>
    <xf numFmtId="0" fontId="16" fillId="19" borderId="28" xfId="0" applyFont="1" applyFill="1" applyBorder="1" applyAlignment="1">
      <alignment horizontal="center" wrapText="1"/>
    </xf>
    <xf numFmtId="0" fontId="19" fillId="18" borderId="50" xfId="0" applyFont="1" applyFill="1" applyBorder="1" applyAlignment="1">
      <alignment horizontal="center"/>
    </xf>
    <xf numFmtId="9" fontId="19" fillId="18" borderId="50" xfId="0" applyNumberFormat="1" applyFont="1" applyFill="1" applyBorder="1" applyAlignment="1">
      <alignment horizontal="center"/>
    </xf>
    <xf numFmtId="0" fontId="16" fillId="21" borderId="25" xfId="0" applyFont="1" applyFill="1" applyBorder="1" applyAlignment="1">
      <alignment horizontal="center" wrapText="1"/>
    </xf>
    <xf numFmtId="0" fontId="16" fillId="21" borderId="23" xfId="0" applyFont="1" applyFill="1" applyBorder="1" applyAlignment="1">
      <alignment horizontal="center" wrapText="1"/>
    </xf>
    <xf numFmtId="0" fontId="16" fillId="21" borderId="28" xfId="0" applyFont="1" applyFill="1" applyBorder="1" applyAlignment="1">
      <alignment horizontal="center" wrapText="1"/>
    </xf>
    <xf numFmtId="0" fontId="19" fillId="13" borderId="32" xfId="0" applyFont="1" applyFill="1" applyBorder="1" applyAlignment="1">
      <alignment wrapText="1"/>
    </xf>
    <xf numFmtId="0" fontId="19" fillId="13" borderId="33" xfId="0" applyFont="1" applyFill="1" applyBorder="1" applyAlignment="1">
      <alignment wrapText="1"/>
    </xf>
    <xf numFmtId="0" fontId="19" fillId="18" borderId="34" xfId="0" applyFont="1" applyFill="1" applyBorder="1" applyAlignment="1">
      <alignment horizontal="center" wrapText="1"/>
    </xf>
    <xf numFmtId="3" fontId="16" fillId="19" borderId="41" xfId="0" applyNumberFormat="1" applyFont="1" applyFill="1" applyBorder="1"/>
    <xf numFmtId="0" fontId="16" fillId="19" borderId="42" xfId="0" applyFont="1" applyFill="1" applyBorder="1"/>
    <xf numFmtId="0" fontId="16" fillId="19" borderId="43" xfId="0" applyFont="1" applyFill="1" applyBorder="1"/>
    <xf numFmtId="3" fontId="16" fillId="19" borderId="43" xfId="0" applyNumberFormat="1" applyFont="1" applyFill="1" applyBorder="1"/>
    <xf numFmtId="3" fontId="16" fillId="19" borderId="44" xfId="0" applyNumberFormat="1" applyFont="1" applyFill="1" applyBorder="1"/>
    <xf numFmtId="0" fontId="16" fillId="19" borderId="38" xfId="0" applyFont="1" applyFill="1" applyBorder="1"/>
    <xf numFmtId="0" fontId="16" fillId="19" borderId="37" xfId="0" applyFont="1" applyFill="1" applyBorder="1"/>
    <xf numFmtId="0" fontId="19" fillId="18" borderId="38" xfId="0" applyFont="1" applyFill="1" applyBorder="1"/>
    <xf numFmtId="1" fontId="19" fillId="18" borderId="37" xfId="0" applyNumberFormat="1" applyFont="1" applyFill="1" applyBorder="1"/>
    <xf numFmtId="0" fontId="19" fillId="18" borderId="37" xfId="0" applyFont="1" applyFill="1" applyBorder="1"/>
    <xf numFmtId="9" fontId="19" fillId="18" borderId="37" xfId="0" applyNumberFormat="1" applyFont="1" applyFill="1" applyBorder="1"/>
    <xf numFmtId="3" fontId="19" fillId="18" borderId="37" xfId="0" applyNumberFormat="1" applyFont="1" applyFill="1" applyBorder="1"/>
    <xf numFmtId="3" fontId="19" fillId="18" borderId="39" xfId="0" applyNumberFormat="1" applyFont="1" applyFill="1" applyBorder="1"/>
    <xf numFmtId="0" fontId="16" fillId="19" borderId="0" xfId="0" applyFont="1" applyFill="1"/>
    <xf numFmtId="0" fontId="16" fillId="19" borderId="0" xfId="0" applyFont="1" applyFill="1" applyAlignment="1">
      <alignment wrapText="1"/>
    </xf>
    <xf numFmtId="1" fontId="1" fillId="0" borderId="50" xfId="3" applyNumberFormat="1" applyFont="1" applyBorder="1" applyAlignment="1">
      <alignment horizontal="center"/>
    </xf>
    <xf numFmtId="49" fontId="1" fillId="0" borderId="48" xfId="3" applyNumberFormat="1" applyFont="1" applyBorder="1" applyAlignment="1">
      <alignment horizontal="center"/>
    </xf>
    <xf numFmtId="0" fontId="1" fillId="0" borderId="50" xfId="3" applyFont="1" applyBorder="1" applyAlignment="1">
      <alignment horizontal="center" vertical="center"/>
    </xf>
    <xf numFmtId="0" fontId="1" fillId="0" borderId="0" xfId="3" applyFont="1"/>
    <xf numFmtId="1" fontId="1" fillId="0" borderId="51" xfId="4" applyNumberFormat="1" applyFont="1" applyBorder="1" applyAlignment="1">
      <alignment horizontal="center"/>
    </xf>
    <xf numFmtId="49" fontId="1" fillId="0" borderId="49" xfId="4" applyNumberFormat="1" applyFont="1" applyBorder="1" applyAlignment="1">
      <alignment horizontal="center"/>
    </xf>
    <xf numFmtId="0" fontId="1" fillId="0" borderId="50" xfId="4" applyFont="1" applyBorder="1" applyAlignment="1">
      <alignment horizontal="center" vertical="center"/>
    </xf>
    <xf numFmtId="49" fontId="1" fillId="0" borderId="48" xfId="4" applyNumberFormat="1" applyFont="1" applyBorder="1" applyAlignment="1">
      <alignment horizontal="center"/>
    </xf>
    <xf numFmtId="0" fontId="36" fillId="6" borderId="62" xfId="0" applyFont="1" applyFill="1" applyBorder="1" applyAlignment="1">
      <alignment vertical="center" wrapText="1"/>
    </xf>
    <xf numFmtId="0" fontId="19" fillId="11" borderId="63" xfId="0" applyFont="1" applyFill="1" applyBorder="1"/>
    <xf numFmtId="0" fontId="19" fillId="11" borderId="64" xfId="0" applyFont="1" applyFill="1" applyBorder="1"/>
    <xf numFmtId="0" fontId="19" fillId="11" borderId="65" xfId="0" applyFont="1" applyFill="1" applyBorder="1"/>
    <xf numFmtId="0" fontId="0" fillId="17" borderId="19" xfId="0" applyFill="1" applyBorder="1" applyAlignment="1">
      <alignment wrapText="1"/>
    </xf>
    <xf numFmtId="0" fontId="20" fillId="12" borderId="19" xfId="0" applyFont="1" applyFill="1" applyBorder="1"/>
    <xf numFmtId="0" fontId="19" fillId="11" borderId="21" xfId="0" applyFont="1" applyFill="1" applyBorder="1"/>
    <xf numFmtId="0" fontId="19" fillId="11" borderId="19" xfId="0" applyFont="1" applyFill="1" applyBorder="1"/>
    <xf numFmtId="0" fontId="29" fillId="22" borderId="38" xfId="0" applyFont="1" applyFill="1" applyBorder="1" applyAlignment="1">
      <alignment horizontal="left" vertical="center"/>
    </xf>
    <xf numFmtId="0" fontId="29" fillId="22" borderId="37" xfId="0" applyFont="1" applyFill="1" applyBorder="1" applyAlignment="1">
      <alignment horizontal="left" vertical="center"/>
    </xf>
    <xf numFmtId="0" fontId="29" fillId="22" borderId="39" xfId="0" applyFont="1" applyFill="1" applyBorder="1" applyAlignment="1">
      <alignment horizontal="left" vertical="center"/>
    </xf>
    <xf numFmtId="9" fontId="29" fillId="22" borderId="37" xfId="0" applyNumberFormat="1" applyFont="1" applyFill="1" applyBorder="1" applyAlignment="1">
      <alignment horizontal="left" vertical="center"/>
    </xf>
    <xf numFmtId="3" fontId="29" fillId="22" borderId="37" xfId="0" applyNumberFormat="1" applyFont="1" applyFill="1" applyBorder="1" applyAlignment="1">
      <alignment horizontal="left" vertical="center"/>
    </xf>
    <xf numFmtId="3" fontId="29" fillId="22" borderId="39" xfId="0" applyNumberFormat="1" applyFont="1" applyFill="1" applyBorder="1" applyAlignment="1">
      <alignment horizontal="left" vertical="center"/>
    </xf>
    <xf numFmtId="0" fontId="22" fillId="11" borderId="19" xfId="0" applyFont="1" applyFill="1" applyBorder="1"/>
    <xf numFmtId="0" fontId="23" fillId="12" borderId="19" xfId="0" applyFont="1" applyFill="1" applyBorder="1"/>
    <xf numFmtId="0" fontId="19" fillId="11" borderId="19" xfId="0" applyFont="1" applyFill="1" applyBorder="1" applyAlignment="1">
      <alignment horizontal="center"/>
    </xf>
    <xf numFmtId="0" fontId="25" fillId="11" borderId="19" xfId="0" applyFont="1" applyFill="1" applyBorder="1" applyAlignment="1">
      <alignment horizontal="center"/>
    </xf>
    <xf numFmtId="0" fontId="19" fillId="13" borderId="19" xfId="0" applyFont="1" applyFill="1" applyBorder="1" applyAlignment="1">
      <alignment horizontal="center"/>
    </xf>
    <xf numFmtId="0" fontId="25" fillId="13" borderId="19" xfId="0" applyFont="1" applyFill="1" applyBorder="1" applyAlignment="1">
      <alignment horizontal="center"/>
    </xf>
    <xf numFmtId="0" fontId="19" fillId="14" borderId="19" xfId="0" applyFont="1" applyFill="1" applyBorder="1" applyAlignment="1">
      <alignment horizontal="center"/>
    </xf>
    <xf numFmtId="0" fontId="25" fillId="14" borderId="19" xfId="0" applyFont="1" applyFill="1" applyBorder="1" applyAlignment="1">
      <alignment horizontal="center"/>
    </xf>
    <xf numFmtId="0" fontId="19" fillId="15" borderId="19" xfId="0" applyFont="1" applyFill="1" applyBorder="1" applyAlignment="1">
      <alignment horizontal="center"/>
    </xf>
    <xf numFmtId="9" fontId="25" fillId="15" borderId="19" xfId="0" applyNumberFormat="1" applyFont="1" applyFill="1" applyBorder="1" applyAlignment="1">
      <alignment horizontal="center"/>
    </xf>
    <xf numFmtId="0" fontId="34" fillId="18" borderId="0" xfId="0" applyFont="1" applyFill="1" applyAlignment="1">
      <alignment vertical="center"/>
    </xf>
    <xf numFmtId="0" fontId="34" fillId="23" borderId="0" xfId="0" applyFont="1" applyFill="1" applyAlignment="1">
      <alignment vertical="center"/>
    </xf>
    <xf numFmtId="0" fontId="31" fillId="18" borderId="0" xfId="0" applyFont="1" applyFill="1" applyAlignment="1">
      <alignment horizontal="center" vertical="center"/>
    </xf>
    <xf numFmtId="0" fontId="32" fillId="19" borderId="0" xfId="0" applyFont="1" applyFill="1" applyAlignment="1">
      <alignment horizontal="center" vertical="center"/>
    </xf>
    <xf numFmtId="0" fontId="34" fillId="22" borderId="0" xfId="0" applyFont="1" applyFill="1" applyAlignment="1">
      <alignment horizontal="center" vertical="center"/>
    </xf>
    <xf numFmtId="0" fontId="35" fillId="25" borderId="0" xfId="0" applyFont="1" applyFill="1" applyAlignment="1">
      <alignment horizontal="center" vertical="center"/>
    </xf>
    <xf numFmtId="9" fontId="35" fillId="25" borderId="0" xfId="0" applyNumberFormat="1" applyFont="1" applyFill="1" applyAlignment="1">
      <alignment horizontal="center" vertical="center"/>
    </xf>
    <xf numFmtId="0" fontId="27" fillId="18" borderId="0" xfId="0" applyFont="1" applyFill="1"/>
    <xf numFmtId="0" fontId="21" fillId="18" borderId="0" xfId="0" applyFont="1" applyFill="1"/>
    <xf numFmtId="0" fontId="21" fillId="18" borderId="0" xfId="0" applyFont="1" applyFill="1" applyAlignment="1">
      <alignment wrapText="1"/>
    </xf>
    <xf numFmtId="0" fontId="27" fillId="20" borderId="0" xfId="0" applyFont="1" applyFill="1"/>
    <xf numFmtId="0" fontId="21" fillId="20" borderId="0" xfId="0" applyFont="1" applyFill="1"/>
    <xf numFmtId="0" fontId="21" fillId="20" borderId="0" xfId="0" applyFont="1" applyFill="1" applyAlignment="1">
      <alignment wrapText="1"/>
    </xf>
    <xf numFmtId="2" fontId="12" fillId="4" borderId="1" xfId="1" applyNumberFormat="1" applyFont="1" applyBorder="1" applyAlignment="1">
      <alignment horizontal="left" vertical="center"/>
    </xf>
    <xf numFmtId="0" fontId="0" fillId="0" borderId="4" xfId="0" applyBorder="1" applyAlignment="1">
      <alignment wrapText="1"/>
    </xf>
    <xf numFmtId="0" fontId="0" fillId="0" borderId="4" xfId="0" applyBorder="1"/>
    <xf numFmtId="0" fontId="11" fillId="7" borderId="2" xfId="0" applyFont="1" applyFill="1" applyBorder="1" applyAlignment="1">
      <alignment horizontal="center" vertical="center" wrapText="1"/>
    </xf>
    <xf numFmtId="44" fontId="10" fillId="0" borderId="2" xfId="0" applyNumberFormat="1" applyFont="1" applyBorder="1" applyAlignment="1">
      <alignment horizontal="left" vertical="center"/>
    </xf>
    <xf numFmtId="2" fontId="12" fillId="4" borderId="2" xfId="1" applyNumberFormat="1" applyFont="1" applyBorder="1" applyAlignment="1">
      <alignment horizontal="left" vertical="center" wrapText="1"/>
    </xf>
    <xf numFmtId="0" fontId="11" fillId="5" borderId="2" xfId="0" applyFont="1" applyFill="1" applyBorder="1" applyAlignment="1">
      <alignment horizontal="center" vertical="center" wrapText="1"/>
    </xf>
    <xf numFmtId="0" fontId="0" fillId="0" borderId="5" xfId="0" applyBorder="1"/>
    <xf numFmtId="0" fontId="19" fillId="23" borderId="50" xfId="0" applyFont="1" applyFill="1" applyBorder="1" applyAlignment="1">
      <alignment vertical="center"/>
    </xf>
    <xf numFmtId="0" fontId="17" fillId="11" borderId="52" xfId="0" applyFont="1" applyFill="1" applyBorder="1" applyAlignment="1">
      <alignment horizontal="center"/>
    </xf>
    <xf numFmtId="0" fontId="17" fillId="11" borderId="60" xfId="0" applyFont="1" applyFill="1" applyBorder="1" applyAlignment="1">
      <alignment horizontal="center"/>
    </xf>
    <xf numFmtId="0" fontId="17" fillId="11" borderId="53" xfId="0" applyFont="1" applyFill="1" applyBorder="1" applyAlignment="1">
      <alignment horizontal="center"/>
    </xf>
    <xf numFmtId="0" fontId="17" fillId="11" borderId="48" xfId="0" applyFont="1" applyFill="1" applyBorder="1" applyAlignment="1">
      <alignment horizontal="center"/>
    </xf>
    <xf numFmtId="2" fontId="16" fillId="4" borderId="2" xfId="1" applyNumberFormat="1" applyFont="1" applyBorder="1" applyAlignment="1">
      <alignment horizontal="left" vertical="top"/>
    </xf>
    <xf numFmtId="0" fontId="19" fillId="11" borderId="52" xfId="0" applyFont="1" applyFill="1" applyBorder="1" applyAlignment="1">
      <alignment horizontal="center"/>
    </xf>
    <xf numFmtId="0" fontId="19" fillId="11" borderId="60" xfId="0" applyFont="1" applyFill="1" applyBorder="1" applyAlignment="1">
      <alignment horizontal="center"/>
    </xf>
    <xf numFmtId="0" fontId="19" fillId="11" borderId="53" xfId="0" applyFont="1" applyFill="1" applyBorder="1" applyAlignment="1">
      <alignment horizontal="center"/>
    </xf>
    <xf numFmtId="0" fontId="19" fillId="11" borderId="48" xfId="0" applyFont="1" applyFill="1" applyBorder="1" applyAlignment="1">
      <alignment horizontal="center"/>
    </xf>
    <xf numFmtId="0" fontId="10" fillId="0" borderId="2" xfId="0" applyFont="1" applyBorder="1" applyAlignment="1">
      <alignment horizontal="left" vertical="center"/>
    </xf>
    <xf numFmtId="2" fontId="12" fillId="4" borderId="2" xfId="1" applyNumberFormat="1" applyFont="1" applyBorder="1" applyAlignment="1">
      <alignment horizontal="left" vertical="center"/>
    </xf>
    <xf numFmtId="2" fontId="12" fillId="4" borderId="6" xfId="1" applyNumberFormat="1" applyFont="1" applyBorder="1" applyAlignment="1">
      <alignment horizontal="left" vertical="center"/>
    </xf>
    <xf numFmtId="1" fontId="5" fillId="8" borderId="1" xfId="2" applyNumberFormat="1" applyFont="1" applyFill="1" applyBorder="1" applyAlignment="1">
      <alignment horizontal="left" vertical="center" wrapText="1"/>
    </xf>
    <xf numFmtId="2" fontId="12" fillId="4" borderId="2" xfId="5" applyNumberFormat="1" applyFont="1" applyBorder="1" applyAlignment="1">
      <alignment horizontal="left" vertical="center" wrapText="1"/>
    </xf>
    <xf numFmtId="2" fontId="12" fillId="4" borderId="5" xfId="1" applyNumberFormat="1" applyFont="1" applyBorder="1" applyAlignment="1">
      <alignment horizontal="left" vertical="center" wrapText="1"/>
    </xf>
    <xf numFmtId="0" fontId="10" fillId="0" borderId="2" xfId="0" applyFont="1" applyBorder="1" applyAlignment="1">
      <alignment horizontal="left" vertical="center" wrapText="1"/>
    </xf>
    <xf numFmtId="2" fontId="12" fillId="4" borderId="2" xfId="5" applyNumberFormat="1" applyFont="1" applyBorder="1" applyAlignment="1">
      <alignment horizontal="left" vertical="center"/>
    </xf>
    <xf numFmtId="0" fontId="5" fillId="3" borderId="0" xfId="0" applyFont="1" applyFill="1" applyAlignment="1">
      <alignment horizontal="center" vertical="top" wrapText="1"/>
    </xf>
    <xf numFmtId="0" fontId="4" fillId="0" borderId="0" xfId="0" applyFont="1" applyAlignment="1">
      <alignment wrapText="1"/>
    </xf>
    <xf numFmtId="0" fontId="4" fillId="0" borderId="0" xfId="0" applyFont="1"/>
    <xf numFmtId="0" fontId="4" fillId="0" borderId="0" xfId="0" applyFont="1" applyAlignment="1">
      <alignment horizontal="center" vertical="top" wrapText="1"/>
    </xf>
    <xf numFmtId="0" fontId="4" fillId="0" borderId="0" xfId="0" applyFont="1" applyAlignment="1">
      <alignment vertical="top" wrapText="1"/>
    </xf>
    <xf numFmtId="2" fontId="14" fillId="4" borderId="1" xfId="1" applyNumberFormat="1" applyFont="1" applyBorder="1" applyAlignment="1">
      <alignment horizontal="left" vertical="center" wrapText="1"/>
    </xf>
    <xf numFmtId="0" fontId="10" fillId="0" borderId="3" xfId="0" applyFont="1" applyBorder="1" applyAlignment="1">
      <alignment horizontal="left" vertical="center"/>
    </xf>
    <xf numFmtId="0" fontId="0" fillId="0" borderId="7" xfId="0" applyBorder="1" applyAlignment="1">
      <alignment wrapText="1"/>
    </xf>
    <xf numFmtId="0" fontId="0" fillId="0" borderId="7" xfId="0" applyBorder="1"/>
    <xf numFmtId="0" fontId="11" fillId="5" borderId="8" xfId="0" applyFont="1" applyFill="1" applyBorder="1" applyAlignment="1">
      <alignment horizontal="center" vertical="center" wrapText="1"/>
    </xf>
    <xf numFmtId="0" fontId="0" fillId="0" borderId="14" xfId="0" applyBorder="1" applyAlignment="1">
      <alignment wrapText="1"/>
    </xf>
    <xf numFmtId="0" fontId="0" fillId="0" borderId="15" xfId="0" applyBorder="1"/>
    <xf numFmtId="0" fontId="0" fillId="0" borderId="59" xfId="0" applyBorder="1"/>
    <xf numFmtId="0" fontId="0" fillId="0" borderId="0" xfId="0"/>
    <xf numFmtId="0" fontId="19" fillId="11" borderId="55" xfId="0" applyFont="1" applyFill="1" applyBorder="1" applyAlignment="1">
      <alignment horizontal="center"/>
    </xf>
    <xf numFmtId="0" fontId="19" fillId="11" borderId="56" xfId="0" applyFont="1" applyFill="1" applyBorder="1" applyAlignment="1">
      <alignment horizontal="center"/>
    </xf>
    <xf numFmtId="2" fontId="12" fillId="4" borderId="1" xfId="1" applyNumberFormat="1" applyFont="1" applyBorder="1" applyAlignment="1">
      <alignment horizontal="left" vertical="center" wrapText="1"/>
    </xf>
    <xf numFmtId="2" fontId="5" fillId="4" borderId="16" xfId="1" applyNumberFormat="1" applyFont="1" applyBorder="1" applyAlignment="1">
      <alignment horizontal="left" vertical="center" wrapText="1"/>
    </xf>
    <xf numFmtId="0" fontId="19" fillId="23" borderId="50" xfId="0" applyFont="1" applyFill="1" applyBorder="1"/>
    <xf numFmtId="0" fontId="17" fillId="11" borderId="55" xfId="0" applyFont="1" applyFill="1" applyBorder="1" applyAlignment="1">
      <alignment horizontal="center"/>
    </xf>
    <xf numFmtId="0" fontId="17" fillId="11" borderId="56" xfId="0" applyFont="1" applyFill="1" applyBorder="1" applyAlignment="1">
      <alignment horizontal="center"/>
    </xf>
    <xf numFmtId="0" fontId="10" fillId="0" borderId="3" xfId="0" applyFont="1" applyBorder="1" applyAlignment="1">
      <alignment horizontal="left" vertical="center" wrapText="1"/>
    </xf>
    <xf numFmtId="0" fontId="17" fillId="11" borderId="50" xfId="0" applyFont="1" applyFill="1" applyBorder="1" applyAlignment="1">
      <alignment horizontal="center"/>
    </xf>
  </cellXfs>
  <cellStyles count="6">
    <cellStyle name="40% - Accent1" xfId="1" builtinId="31"/>
    <cellStyle name="40% - Accent1 2" xfId="5" xr:uid="{00000000-0005-0000-0000-000005000000}"/>
    <cellStyle name="Normal" xfId="0" builtinId="0"/>
    <cellStyle name="Normal 2" xfId="2" xr:uid="{00000000-0005-0000-0000-000002000000}"/>
    <cellStyle name="Normal 3" xfId="3" xr:uid="{00000000-0005-0000-0000-000003000000}"/>
    <cellStyle name="Normal 4" xfId="4" xr:uid="{00000000-0005-0000-0000-000004000000}"/>
  </cellStyles>
  <dxfs count="106">
    <dxf>
      <font>
        <color rgb="FF9C0006"/>
      </font>
      <fill>
        <patternFill patternType="solid">
          <fgColor indexed="64"/>
          <bgColor rgb="FFF8D7DA"/>
        </patternFill>
      </fill>
    </dxf>
    <dxf>
      <fill>
        <patternFill patternType="solid">
          <fgColor indexed="64"/>
          <bgColor rgb="FFFCE4D6"/>
        </patternFill>
      </fill>
    </dxf>
    <dxf>
      <fill>
        <patternFill patternType="solid">
          <fgColor indexed="64"/>
          <bgColor rgb="FFFFF2CC"/>
        </patternFill>
      </fill>
    </dxf>
    <dxf>
      <fill>
        <patternFill patternType="solid">
          <fgColor indexed="64"/>
          <bgColor rgb="FFDCECF7"/>
        </patternFill>
      </fill>
    </dxf>
    <dxf>
      <fill>
        <patternFill patternType="solid">
          <fgColor indexed="64"/>
          <bgColor rgb="FFDFF2E8"/>
        </patternFill>
      </fill>
    </dxf>
    <dxf>
      <font>
        <color rgb="FF9C0006"/>
      </font>
      <fill>
        <patternFill patternType="solid">
          <fgColor indexed="64"/>
          <bgColor rgb="FFF8D7DA"/>
        </patternFill>
      </fill>
    </dxf>
    <dxf>
      <fill>
        <patternFill patternType="solid">
          <fgColor indexed="64"/>
          <bgColor rgb="FFFCE4D6"/>
        </patternFill>
      </fill>
    </dxf>
    <dxf>
      <fill>
        <patternFill patternType="solid">
          <fgColor indexed="64"/>
          <bgColor rgb="FFFFF2CC"/>
        </patternFill>
      </fill>
    </dxf>
    <dxf>
      <fill>
        <patternFill patternType="solid">
          <fgColor indexed="64"/>
          <bgColor rgb="FFDCECF7"/>
        </patternFill>
      </fill>
    </dxf>
    <dxf>
      <fill>
        <patternFill patternType="solid">
          <fgColor indexed="64"/>
          <bgColor rgb="FFDFF2E8"/>
        </patternFill>
      </fill>
    </dxf>
    <dxf>
      <font>
        <color rgb="FF9C0006"/>
      </font>
      <fill>
        <patternFill patternType="solid">
          <fgColor indexed="64"/>
          <bgColor rgb="FFF8D7DA"/>
        </patternFill>
      </fill>
    </dxf>
    <dxf>
      <fill>
        <patternFill patternType="solid">
          <fgColor indexed="64"/>
          <bgColor rgb="FFFCE4D6"/>
        </patternFill>
      </fill>
    </dxf>
    <dxf>
      <fill>
        <patternFill patternType="solid">
          <fgColor indexed="64"/>
          <bgColor rgb="FFFFF2CC"/>
        </patternFill>
      </fill>
    </dxf>
    <dxf>
      <fill>
        <patternFill patternType="solid">
          <fgColor indexed="64"/>
          <bgColor rgb="FFDCECF7"/>
        </patternFill>
      </fill>
    </dxf>
    <dxf>
      <fill>
        <patternFill patternType="solid">
          <fgColor indexed="64"/>
          <bgColor rgb="FFDFF2E8"/>
        </patternFill>
      </fill>
    </dxf>
    <dxf>
      <font>
        <color rgb="FF9C0006"/>
      </font>
      <fill>
        <patternFill patternType="solid">
          <fgColor indexed="64"/>
          <bgColor rgb="FFF8D7DA"/>
        </patternFill>
      </fill>
    </dxf>
    <dxf>
      <fill>
        <patternFill patternType="solid">
          <fgColor indexed="64"/>
          <bgColor rgb="FFFCE4D6"/>
        </patternFill>
      </fill>
    </dxf>
    <dxf>
      <fill>
        <patternFill patternType="solid">
          <fgColor indexed="64"/>
          <bgColor rgb="FFFFF2CC"/>
        </patternFill>
      </fill>
    </dxf>
    <dxf>
      <fill>
        <patternFill patternType="solid">
          <fgColor indexed="64"/>
          <bgColor rgb="FFDCECF7"/>
        </patternFill>
      </fill>
    </dxf>
    <dxf>
      <fill>
        <patternFill patternType="solid">
          <fgColor indexed="64"/>
          <bgColor rgb="FFDFF2E8"/>
        </patternFill>
      </fill>
    </dxf>
    <dxf>
      <font>
        <color rgb="FF9C0006"/>
      </font>
      <fill>
        <patternFill patternType="solid">
          <fgColor indexed="64"/>
          <bgColor rgb="FFF8D7DA"/>
        </patternFill>
      </fill>
    </dxf>
    <dxf>
      <fill>
        <patternFill patternType="solid">
          <fgColor indexed="64"/>
          <bgColor rgb="FFFCE4D6"/>
        </patternFill>
      </fill>
    </dxf>
    <dxf>
      <fill>
        <patternFill patternType="solid">
          <fgColor indexed="64"/>
          <bgColor rgb="FFFFF2CC"/>
        </patternFill>
      </fill>
    </dxf>
    <dxf>
      <fill>
        <patternFill patternType="solid">
          <fgColor indexed="64"/>
          <bgColor rgb="FFDCECF7"/>
        </patternFill>
      </fill>
    </dxf>
    <dxf>
      <fill>
        <patternFill patternType="solid">
          <fgColor indexed="64"/>
          <bgColor rgb="FFDFF2E8"/>
        </patternFill>
      </fill>
    </dxf>
    <dxf>
      <font>
        <color rgb="FF9C0006"/>
      </font>
      <fill>
        <patternFill patternType="solid">
          <fgColor indexed="64"/>
          <bgColor rgb="FFF8D7DA"/>
        </patternFill>
      </fill>
    </dxf>
    <dxf>
      <fill>
        <patternFill patternType="solid">
          <fgColor indexed="64"/>
          <bgColor rgb="FFFCE4D6"/>
        </patternFill>
      </fill>
    </dxf>
    <dxf>
      <fill>
        <patternFill patternType="solid">
          <fgColor indexed="64"/>
          <bgColor rgb="FFFFF2CC"/>
        </patternFill>
      </fill>
    </dxf>
    <dxf>
      <fill>
        <patternFill patternType="solid">
          <fgColor indexed="64"/>
          <bgColor rgb="FFDCECF7"/>
        </patternFill>
      </fill>
    </dxf>
    <dxf>
      <fill>
        <patternFill patternType="solid">
          <fgColor indexed="64"/>
          <bgColor rgb="FFDFF2E8"/>
        </patternFill>
      </fill>
    </dxf>
    <dxf>
      <font>
        <color rgb="FF9C0006"/>
      </font>
      <fill>
        <patternFill patternType="solid">
          <fgColor indexed="64"/>
          <bgColor rgb="FFF8D7DA"/>
        </patternFill>
      </fill>
    </dxf>
    <dxf>
      <fill>
        <patternFill patternType="solid">
          <fgColor indexed="64"/>
          <bgColor rgb="FFFCE4D6"/>
        </patternFill>
      </fill>
    </dxf>
    <dxf>
      <fill>
        <patternFill patternType="solid">
          <fgColor indexed="64"/>
          <bgColor rgb="FFFFF2CC"/>
        </patternFill>
      </fill>
    </dxf>
    <dxf>
      <fill>
        <patternFill patternType="solid">
          <fgColor indexed="64"/>
          <bgColor rgb="FFDCECF7"/>
        </patternFill>
      </fill>
    </dxf>
    <dxf>
      <fill>
        <patternFill patternType="solid">
          <fgColor indexed="64"/>
          <bgColor rgb="FFDFF2E8"/>
        </patternFill>
      </fill>
    </dxf>
    <dxf>
      <font>
        <color rgb="FF9C0006"/>
      </font>
      <fill>
        <patternFill patternType="solid">
          <fgColor indexed="64"/>
          <bgColor rgb="FFF8D7DA"/>
        </patternFill>
      </fill>
    </dxf>
    <dxf>
      <fill>
        <patternFill patternType="solid">
          <fgColor indexed="64"/>
          <bgColor rgb="FFFCE4D6"/>
        </patternFill>
      </fill>
    </dxf>
    <dxf>
      <fill>
        <patternFill patternType="solid">
          <fgColor indexed="64"/>
          <bgColor rgb="FFFFF2CC"/>
        </patternFill>
      </fill>
    </dxf>
    <dxf>
      <fill>
        <patternFill patternType="solid">
          <fgColor indexed="64"/>
          <bgColor rgb="FFDCECF7"/>
        </patternFill>
      </fill>
    </dxf>
    <dxf>
      <fill>
        <patternFill patternType="solid">
          <fgColor indexed="64"/>
          <bgColor rgb="FFDFF2E8"/>
        </patternFill>
      </fill>
    </dxf>
    <dxf>
      <font>
        <color rgb="FF9C0006"/>
      </font>
      <fill>
        <patternFill patternType="solid">
          <fgColor indexed="64"/>
          <bgColor rgb="FFF8D7DA"/>
        </patternFill>
      </fill>
    </dxf>
    <dxf>
      <fill>
        <patternFill patternType="solid">
          <fgColor indexed="64"/>
          <bgColor rgb="FFFCE4D6"/>
        </patternFill>
      </fill>
    </dxf>
    <dxf>
      <fill>
        <patternFill patternType="solid">
          <fgColor indexed="64"/>
          <bgColor rgb="FFFFF2CC"/>
        </patternFill>
      </fill>
    </dxf>
    <dxf>
      <fill>
        <patternFill patternType="solid">
          <fgColor indexed="64"/>
          <bgColor rgb="FFDCECF7"/>
        </patternFill>
      </fill>
    </dxf>
    <dxf>
      <fill>
        <patternFill patternType="solid">
          <fgColor indexed="64"/>
          <bgColor rgb="FFDFF2E8"/>
        </patternFill>
      </fill>
    </dxf>
    <dxf>
      <font>
        <color rgb="FF9C0006"/>
      </font>
      <fill>
        <patternFill patternType="solid">
          <fgColor indexed="64"/>
          <bgColor rgb="FFF8D7DA"/>
        </patternFill>
      </fill>
    </dxf>
    <dxf>
      <fill>
        <patternFill patternType="solid">
          <fgColor indexed="64"/>
          <bgColor rgb="FFFCE4D6"/>
        </patternFill>
      </fill>
    </dxf>
    <dxf>
      <fill>
        <patternFill patternType="solid">
          <fgColor indexed="64"/>
          <bgColor rgb="FFFFF2CC"/>
        </patternFill>
      </fill>
    </dxf>
    <dxf>
      <fill>
        <patternFill patternType="solid">
          <fgColor indexed="64"/>
          <bgColor rgb="FFDCECF7"/>
        </patternFill>
      </fill>
    </dxf>
    <dxf>
      <fill>
        <patternFill patternType="solid">
          <fgColor indexed="64"/>
          <bgColor rgb="FFDFF2E8"/>
        </patternFill>
      </fill>
    </dxf>
    <dxf>
      <font>
        <color rgb="FF9C0006"/>
      </font>
      <fill>
        <patternFill patternType="solid">
          <fgColor indexed="64"/>
          <bgColor rgb="FFF8D7DA"/>
        </patternFill>
      </fill>
    </dxf>
    <dxf>
      <fill>
        <patternFill patternType="solid">
          <fgColor indexed="64"/>
          <bgColor rgb="FFFCE4D6"/>
        </patternFill>
      </fill>
    </dxf>
    <dxf>
      <fill>
        <patternFill patternType="solid">
          <fgColor indexed="64"/>
          <bgColor rgb="FFFFF2CC"/>
        </patternFill>
      </fill>
    </dxf>
    <dxf>
      <fill>
        <patternFill patternType="solid">
          <fgColor indexed="64"/>
          <bgColor rgb="FFDCECF7"/>
        </patternFill>
      </fill>
    </dxf>
    <dxf>
      <fill>
        <patternFill patternType="solid">
          <fgColor indexed="64"/>
          <bgColor rgb="FFDFF2E8"/>
        </patternFill>
      </fill>
    </dxf>
    <dxf>
      <font>
        <color rgb="FF9C0006"/>
      </font>
      <fill>
        <patternFill patternType="solid">
          <fgColor indexed="64"/>
          <bgColor rgb="FFF8D7DA"/>
        </patternFill>
      </fill>
    </dxf>
    <dxf>
      <fill>
        <patternFill patternType="solid">
          <fgColor indexed="64"/>
          <bgColor rgb="FFFCE4D6"/>
        </patternFill>
      </fill>
    </dxf>
    <dxf>
      <fill>
        <patternFill patternType="solid">
          <fgColor indexed="64"/>
          <bgColor rgb="FFFFF2CC"/>
        </patternFill>
      </fill>
    </dxf>
    <dxf>
      <fill>
        <patternFill patternType="solid">
          <fgColor indexed="64"/>
          <bgColor rgb="FFDCECF7"/>
        </patternFill>
      </fill>
    </dxf>
    <dxf>
      <fill>
        <patternFill patternType="solid">
          <fgColor indexed="64"/>
          <bgColor rgb="FFDFF2E8"/>
        </patternFill>
      </fill>
    </dxf>
    <dxf>
      <font>
        <color rgb="FF9C0006"/>
      </font>
      <fill>
        <patternFill patternType="solid">
          <fgColor indexed="64"/>
          <bgColor rgb="FFF8D7DA"/>
        </patternFill>
      </fill>
    </dxf>
    <dxf>
      <fill>
        <patternFill patternType="solid">
          <fgColor indexed="64"/>
          <bgColor rgb="FFFCE4D6"/>
        </patternFill>
      </fill>
    </dxf>
    <dxf>
      <fill>
        <patternFill patternType="solid">
          <fgColor indexed="64"/>
          <bgColor rgb="FFFFF2CC"/>
        </patternFill>
      </fill>
    </dxf>
    <dxf>
      <fill>
        <patternFill patternType="solid">
          <fgColor indexed="64"/>
          <bgColor rgb="FFDCECF7"/>
        </patternFill>
      </fill>
    </dxf>
    <dxf>
      <fill>
        <patternFill patternType="solid">
          <fgColor indexed="64"/>
          <bgColor rgb="FFDFF2E8"/>
        </patternFill>
      </fill>
    </dxf>
    <dxf>
      <font>
        <color rgb="FF9C0006"/>
      </font>
      <fill>
        <patternFill patternType="solid">
          <fgColor indexed="64"/>
          <bgColor rgb="FFF8D7DA"/>
        </patternFill>
      </fill>
    </dxf>
    <dxf>
      <fill>
        <patternFill patternType="solid">
          <fgColor indexed="64"/>
          <bgColor rgb="FFFCE4D6"/>
        </patternFill>
      </fill>
    </dxf>
    <dxf>
      <fill>
        <patternFill patternType="solid">
          <fgColor indexed="64"/>
          <bgColor rgb="FFFFF2CC"/>
        </patternFill>
      </fill>
    </dxf>
    <dxf>
      <fill>
        <patternFill patternType="solid">
          <fgColor indexed="64"/>
          <bgColor rgb="FFDCECF7"/>
        </patternFill>
      </fill>
    </dxf>
    <dxf>
      <fill>
        <patternFill patternType="solid">
          <fgColor indexed="64"/>
          <bgColor rgb="FFDFF2E8"/>
        </patternFill>
      </fill>
    </dxf>
    <dxf>
      <font>
        <color rgb="FF9C0006"/>
      </font>
      <fill>
        <patternFill patternType="solid">
          <fgColor indexed="64"/>
          <bgColor rgb="FFF8D7DA"/>
        </patternFill>
      </fill>
    </dxf>
    <dxf>
      <fill>
        <patternFill patternType="solid">
          <fgColor indexed="64"/>
          <bgColor rgb="FFFCE4D6"/>
        </patternFill>
      </fill>
    </dxf>
    <dxf>
      <fill>
        <patternFill patternType="solid">
          <fgColor indexed="64"/>
          <bgColor rgb="FFFFF2CC"/>
        </patternFill>
      </fill>
    </dxf>
    <dxf>
      <fill>
        <patternFill patternType="solid">
          <fgColor indexed="64"/>
          <bgColor rgb="FFDCECF7"/>
        </patternFill>
      </fill>
    </dxf>
    <dxf>
      <fill>
        <patternFill patternType="solid">
          <fgColor indexed="64"/>
          <bgColor rgb="FFDFF2E8"/>
        </patternFill>
      </fill>
    </dxf>
    <dxf>
      <font>
        <color rgb="FF9C0006"/>
      </font>
      <fill>
        <patternFill patternType="solid">
          <fgColor indexed="64"/>
          <bgColor rgb="FFF8D7DA"/>
        </patternFill>
      </fill>
    </dxf>
    <dxf>
      <fill>
        <patternFill patternType="solid">
          <fgColor indexed="64"/>
          <bgColor rgb="FFFCE4D6"/>
        </patternFill>
      </fill>
    </dxf>
    <dxf>
      <fill>
        <patternFill patternType="solid">
          <fgColor indexed="64"/>
          <bgColor rgb="FFFFF2CC"/>
        </patternFill>
      </fill>
    </dxf>
    <dxf>
      <fill>
        <patternFill patternType="solid">
          <fgColor indexed="64"/>
          <bgColor rgb="FFDCECF7"/>
        </patternFill>
      </fill>
    </dxf>
    <dxf>
      <fill>
        <patternFill patternType="solid">
          <fgColor indexed="64"/>
          <bgColor rgb="FFDFF2E8"/>
        </patternFill>
      </fill>
    </dxf>
    <dxf>
      <font>
        <color rgb="FF9C0006"/>
      </font>
      <fill>
        <patternFill patternType="solid">
          <fgColor indexed="64"/>
          <bgColor rgb="FFF8D7DA"/>
        </patternFill>
      </fill>
    </dxf>
    <dxf>
      <fill>
        <patternFill patternType="solid">
          <fgColor indexed="64"/>
          <bgColor rgb="FFFCE4D6"/>
        </patternFill>
      </fill>
    </dxf>
    <dxf>
      <fill>
        <patternFill patternType="solid">
          <fgColor indexed="64"/>
          <bgColor rgb="FFFFF2CC"/>
        </patternFill>
      </fill>
    </dxf>
    <dxf>
      <fill>
        <patternFill patternType="solid">
          <fgColor indexed="64"/>
          <bgColor rgb="FFDCECF7"/>
        </patternFill>
      </fill>
    </dxf>
    <dxf>
      <fill>
        <patternFill patternType="solid">
          <fgColor indexed="64"/>
          <bgColor rgb="FFDFF2E8"/>
        </patternFill>
      </fill>
    </dxf>
    <dxf>
      <font>
        <color rgb="FF9C0006"/>
      </font>
      <fill>
        <patternFill patternType="solid">
          <fgColor indexed="64"/>
          <bgColor rgb="FFF8D7DA"/>
        </patternFill>
      </fill>
    </dxf>
    <dxf>
      <fill>
        <patternFill patternType="solid">
          <fgColor indexed="64"/>
          <bgColor rgb="FFFCE4D6"/>
        </patternFill>
      </fill>
    </dxf>
    <dxf>
      <fill>
        <patternFill patternType="solid">
          <fgColor indexed="64"/>
          <bgColor rgb="FFFFF2CC"/>
        </patternFill>
      </fill>
    </dxf>
    <dxf>
      <fill>
        <patternFill patternType="solid">
          <fgColor indexed="64"/>
          <bgColor rgb="FFDCECF7"/>
        </patternFill>
      </fill>
    </dxf>
    <dxf>
      <fill>
        <patternFill patternType="solid">
          <fgColor indexed="64"/>
          <bgColor rgb="FFDFF2E8"/>
        </patternFill>
      </fill>
    </dxf>
    <dxf>
      <font>
        <b/>
        <i val="0"/>
        <color rgb="FF9C0006"/>
      </font>
      <fill>
        <patternFill patternType="solid">
          <fgColor indexed="64"/>
          <bgColor rgb="FFF8D7DA"/>
        </patternFill>
      </fill>
    </dxf>
    <dxf>
      <font>
        <b/>
        <i val="0"/>
        <color rgb="FF7F6000"/>
      </font>
      <fill>
        <patternFill patternType="solid">
          <fgColor indexed="64"/>
          <bgColor rgb="FFFFF2CC"/>
        </patternFill>
      </fill>
    </dxf>
    <dxf>
      <font>
        <b/>
        <i val="0"/>
        <color rgb="FF176B45"/>
      </font>
      <fill>
        <patternFill patternType="solid">
          <fgColor indexed="64"/>
          <bgColor rgb="FFDFF2E8"/>
        </patternFill>
      </fill>
    </dxf>
    <dxf>
      <font>
        <b/>
        <i val="0"/>
        <color rgb="FF9C0006"/>
      </font>
      <fill>
        <patternFill patternType="solid">
          <fgColor indexed="64"/>
          <bgColor rgb="FFF8D7DA"/>
        </patternFill>
      </fill>
    </dxf>
    <dxf>
      <numFmt numFmtId="1" formatCode="0"/>
    </dxf>
    <dxf>
      <alignment horizontal="general" vertical="bottom" textRotation="0" wrapText="1" indent="0" justifyLastLine="0" shrinkToFit="0" readingOrder="0"/>
    </dxf>
    <dxf>
      <alignment wrapText="1"/>
    </dxf>
    <dxf>
      <alignment horizontal="general" vertical="bottom" textRotation="0" wrapText="1" indent="0" justifyLastLine="0" shrinkToFit="0" readingOrder="0"/>
    </dxf>
    <dxf>
      <numFmt numFmtId="30" formatCode="@"/>
    </dxf>
    <dxf>
      <font>
        <b/>
        <i val="0"/>
        <strike val="0"/>
        <condense val="0"/>
        <extend val="0"/>
        <outline val="0"/>
        <shadow val="0"/>
        <u val="none"/>
        <vertAlign val="baseline"/>
        <sz val="10"/>
        <color auto="1"/>
        <name val="Arial"/>
        <scheme val="none"/>
      </font>
      <fill>
        <patternFill patternType="solid">
          <fgColor indexed="64"/>
          <bgColor rgb="FFD9E2F3"/>
        </patternFill>
      </fill>
    </dxf>
    <dxf>
      <numFmt numFmtId="1" formatCode="0"/>
    </dxf>
    <dxf>
      <alignment horizontal="general" vertical="bottom" textRotation="0" wrapText="1" indent="0" justifyLastLine="0" shrinkToFit="0" readingOrder="0"/>
    </dxf>
    <dxf>
      <alignment wrapText="1"/>
    </dxf>
    <dxf>
      <alignment horizontal="general" vertical="bottom" textRotation="0" wrapText="1" indent="0" justifyLastLine="0" shrinkToFit="0" readingOrder="0"/>
    </dxf>
    <dxf>
      <numFmt numFmtId="30" formatCode="@"/>
    </dxf>
    <dxf>
      <font>
        <b/>
        <i val="0"/>
        <strike val="0"/>
        <condense val="0"/>
        <extend val="0"/>
        <outline val="0"/>
        <shadow val="0"/>
        <u val="none"/>
        <vertAlign val="baseline"/>
        <sz val="10"/>
        <color auto="1"/>
        <name val="Arial"/>
        <scheme val="none"/>
      </font>
      <fill>
        <patternFill patternType="solid">
          <fgColor indexed="64"/>
          <bgColor rgb="FFD9E2F3"/>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Completion by RFT criterion</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0"/>
          <c:order val="0"/>
          <c:tx>
            <c:strRef>
              <c:f>Dashboard!$Y$5</c:f>
              <c:strCache>
                <c:ptCount val="1"/>
                <c:pt idx="0">
                  <c:v>Responded</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Dashboard!$Y$6:$Y$8</c:f>
              <c:numCache>
                <c:formatCode>General</c:formatCode>
                <c:ptCount val="3"/>
                <c:pt idx="0">
                  <c:v>0</c:v>
                </c:pt>
                <c:pt idx="1">
                  <c:v>0</c:v>
                </c:pt>
                <c:pt idx="2">
                  <c:v>0</c:v>
                </c:pt>
              </c:numCache>
            </c:numRef>
          </c:val>
          <c:extLst>
            <c:ext xmlns:c16="http://schemas.microsoft.com/office/drawing/2014/chart" uri="{C3380CC4-5D6E-409C-BE32-E72D297353CC}">
              <c16:uniqueId val="{00000000-9BF8-48D8-8259-083EDBBC6B45}"/>
            </c:ext>
          </c:extLst>
        </c:ser>
        <c:ser>
          <c:idx val="1"/>
          <c:order val="1"/>
          <c:tx>
            <c:strRef>
              <c:f>Dashboard!$Z$5</c:f>
              <c:strCache>
                <c:ptCount val="1"/>
                <c:pt idx="0">
                  <c:v>Outstanding</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Dashboard!$Z$6:$Z$8</c:f>
              <c:numCache>
                <c:formatCode>General</c:formatCode>
                <c:ptCount val="3"/>
                <c:pt idx="0">
                  <c:v>147</c:v>
                </c:pt>
                <c:pt idx="1">
                  <c:v>155</c:v>
                </c:pt>
                <c:pt idx="2">
                  <c:v>93</c:v>
                </c:pt>
              </c:numCache>
            </c:numRef>
          </c:val>
          <c:extLst>
            <c:ext xmlns:c16="http://schemas.microsoft.com/office/drawing/2014/chart" uri="{C3380CC4-5D6E-409C-BE32-E72D297353CC}">
              <c16:uniqueId val="{00000001-9BF8-48D8-8259-083EDBBC6B45}"/>
            </c:ext>
          </c:extLst>
        </c:ser>
        <c:dLbls>
          <c:showLegendKey val="0"/>
          <c:showVal val="0"/>
          <c:showCatName val="0"/>
          <c:showSerName val="0"/>
          <c:showPercent val="0"/>
          <c:showBubbleSize val="0"/>
        </c:dLbls>
        <c:gapWidth val="150"/>
        <c:overlap val="100"/>
        <c:axId val="1228216992"/>
        <c:axId val="1388422384"/>
      </c:barChart>
      <c:catAx>
        <c:axId val="1228216992"/>
        <c:scaling>
          <c:orientation val="maxMin"/>
        </c:scaling>
        <c:delete val="0"/>
        <c:axPos val="l"/>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88422384"/>
        <c:crosses val="autoZero"/>
        <c:auto val="1"/>
        <c:lblAlgn val="ctr"/>
        <c:lblOffset val="100"/>
        <c:noMultiLvlLbl val="0"/>
      </c:catAx>
      <c:valAx>
        <c:axId val="1388422384"/>
        <c:scaling>
          <c:orientation val="minMax"/>
          <c:max val="160"/>
          <c:min val="0"/>
        </c:scaling>
        <c:delete val="0"/>
        <c:axPos val="t"/>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Requirements</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8216992"/>
        <c:crosses val="autoZero"/>
        <c:crossBetween val="between"/>
        <c:majorUnit val="40"/>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732690</xdr:colOff>
      <xdr:row>1</xdr:row>
      <xdr:rowOff>65942</xdr:rowOff>
    </xdr:from>
    <xdr:to>
      <xdr:col>2</xdr:col>
      <xdr:colOff>1121262</xdr:colOff>
      <xdr:row>7</xdr:row>
      <xdr:rowOff>7816</xdr:rowOff>
    </xdr:to>
    <xdr:pic>
      <xdr:nvPicPr>
        <xdr:cNvPr id="2" name="Picture 1" descr="Director of Corporate Services Role | Royal Irish Academy | Journal of Music">
          <a:extLst>
            <a:ext uri="{FF2B5EF4-FFF2-40B4-BE49-F238E27FC236}">
              <a16:creationId xmlns:a16="http://schemas.microsoft.com/office/drawing/2014/main" id="{00000000-0008-0000-0000-000002000000}"/>
            </a:ext>
          </a:extLst>
        </xdr:cNvPr>
        <xdr:cNvPicPr>
          <a:picLocks noChangeAspect="1" noChangeArrowheads="1"/>
        </xdr:cNvPicPr>
      </xdr:nvPicPr>
      <xdr:blipFill rotWithShape="1">
        <a:blip xmlns:r="http://schemas.openxmlformats.org/officeDocument/2006/relationships" r:embed="rId1"/>
        <a:srcRect t="32258" b="31900"/>
        <a:stretch>
          <a:fillRect/>
        </a:stretch>
      </xdr:blipFill>
      <xdr:spPr bwMode="auto">
        <a:xfrm>
          <a:off x="732690" y="227134"/>
          <a:ext cx="4005304" cy="959828"/>
        </a:xfrm>
        <a:prstGeom prst="rect">
          <a:avLst/>
        </a:prstGeom>
        <a:noFill/>
        <a:ln>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14</xdr:col>
      <xdr:colOff>0</xdr:colOff>
      <xdr:row>3</xdr:row>
      <xdr:rowOff>0</xdr:rowOff>
    </xdr:from>
    <xdr:to>
      <xdr:col>23</xdr:col>
      <xdr:colOff>0</xdr:colOff>
      <xdr:row>17</xdr:row>
      <xdr:rowOff>0</xdr:rowOff>
    </xdr:to>
    <xdr:graphicFrame macro="">
      <xdr:nvGraphicFramePr>
        <xdr:cNvPr id="2" name="SOR Completion by Criterion">
          <a:extLst>
            <a:ext uri="{FF2B5EF4-FFF2-40B4-BE49-F238E27FC236}">
              <a16:creationId xmlns:a16="http://schemas.microsoft.com/office/drawing/2014/main" id="{CF23E24F-721A-4D98-72C0-596E3DBD7A8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DE4AAAE-5C00-401B-BB1D-0440909BC6A4}" name="RequiredRequirements" displayName="RequiredRequirements" ref="A4:H324" totalsRowShown="0" headerRowDxfId="105">
  <autoFilter ref="A4:H324" xr:uid="{0DE4AAAE-5C00-401B-BB1D-0440909BC6A4}"/>
  <tableColumns count="8">
    <tableColumn id="1" xr3:uid="{6E08BD41-521C-494A-8211-40797737A565}" name="Requirement No." dataDxfId="104"/>
    <tableColumn id="2" xr3:uid="{7B0A128E-C015-4EDA-B3B1-A9FD4B97704B}" name="Source Tab">
      <calculatedColumnFormula>"N6"</calculatedColumnFormula>
    </tableColumn>
    <tableColumn id="3" xr3:uid="{E578B122-8CEF-47A6-9991-DFE97948C091}" name="ID"/>
    <tableColumn id="4" xr3:uid="{5211BFEB-8945-4C20-BCC1-4F3BAF18B725}" name="Requirement Description" dataDxfId="103"/>
    <tableColumn id="5" xr3:uid="{8247CD71-4701-43B8-A953-484ECA0D8FA1}" name="Priority"/>
    <tableColumn id="6" xr3:uid="{8FAE21A2-A1AC-4477-AD5A-01DC94A7D630}" name="Tenderer Response" dataDxfId="102"/>
    <tableColumn id="7" xr3:uid="{41200828-531A-4911-A679-66764D3DF063}" name="Tenderer Supporting Description" dataDxfId="101"/>
    <tableColumn id="8" xr3:uid="{9C9804A0-3299-4486-8B01-3D833D4F2CE0}" name="Weighting" dataDxfId="10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21E973E-F5CC-484B-ACCB-58D939F2AF32}" name="DesirableRequirements" displayName="DesirableRequirements" ref="A4:H79" totalsRowShown="0" headerRowDxfId="99">
  <autoFilter ref="A4:H79" xr:uid="{F21E973E-F5CC-484B-ACCB-58D939F2AF32}"/>
  <tableColumns count="8">
    <tableColumn id="1" xr3:uid="{77D0EAFB-5DE5-4B4F-B0D9-71E8A37BFAD9}" name="Requirement No." dataDxfId="98"/>
    <tableColumn id="2" xr3:uid="{C797B1DF-F3AB-4778-BD11-1228C5A4CF1D}" name="Source Tab">
      <calculatedColumnFormula>"N6"</calculatedColumnFormula>
    </tableColumn>
    <tableColumn id="3" xr3:uid="{39899F69-02A1-4159-95CC-B933D419E3B5}" name="ID"/>
    <tableColumn id="4" xr3:uid="{3BE721C4-4614-4503-9150-9CD40BD7C438}" name="Requirement Description" dataDxfId="97"/>
    <tableColumn id="5" xr3:uid="{1DB9BA05-3DB9-416A-B36C-DC5A28BA490C}" name="Priority"/>
    <tableColumn id="6" xr3:uid="{4268BBB8-3C95-4BD2-8CC7-022C78AD8FDA}" name="Tenderer Response" dataDxfId="96"/>
    <tableColumn id="7" xr3:uid="{AE9BB95F-03F7-4004-BFFE-8FEE44E659CC}" name="Tenderer Supporting Description" dataDxfId="95"/>
    <tableColumn id="8" xr3:uid="{C9B332D9-0716-44D5-990D-E771F98E4729}" name="Weighting" dataDxfId="94"/>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H103"/>
  <sheetViews>
    <sheetView showGridLines="0" zoomScale="75" zoomScaleNormal="75" zoomScaleSheetLayoutView="80" workbookViewId="0">
      <selection activeCell="E37" sqref="E37:H37"/>
    </sheetView>
  </sheetViews>
  <sheetFormatPr defaultColWidth="9.1796875" defaultRowHeight="13" x14ac:dyDescent="0.3"/>
  <cols>
    <col min="1" max="1" width="14.453125" style="245" customWidth="1"/>
    <col min="2" max="2" width="38.1796875" style="245" customWidth="1"/>
    <col min="3" max="3" width="18.1796875" style="245" customWidth="1"/>
    <col min="4" max="4" width="21.1796875" style="245" customWidth="1"/>
    <col min="5" max="5" width="14.453125" style="245" customWidth="1"/>
    <col min="6" max="6" width="34.453125" style="245" customWidth="1"/>
    <col min="7" max="7" width="22.6328125" style="245" customWidth="1"/>
    <col min="8" max="8" width="31.1796875" style="245" customWidth="1"/>
    <col min="9" max="16384" width="9.1796875" style="1"/>
  </cols>
  <sheetData>
    <row r="1" spans="1:8" x14ac:dyDescent="0.3">
      <c r="A1" s="244"/>
      <c r="B1" s="244"/>
    </row>
    <row r="2" spans="1:8" x14ac:dyDescent="0.3">
      <c r="A2" s="244"/>
      <c r="B2" s="244"/>
    </row>
    <row r="3" spans="1:8" x14ac:dyDescent="0.3">
      <c r="A3" s="244"/>
      <c r="B3" s="244"/>
    </row>
    <row r="4" spans="1:8" x14ac:dyDescent="0.3">
      <c r="A4" s="244"/>
      <c r="B4" s="244"/>
    </row>
    <row r="5" spans="1:8" x14ac:dyDescent="0.3">
      <c r="A5" s="244"/>
      <c r="B5" s="244"/>
    </row>
    <row r="6" spans="1:8" x14ac:dyDescent="0.3">
      <c r="A6" s="244"/>
      <c r="B6" s="244"/>
    </row>
    <row r="7" spans="1:8" x14ac:dyDescent="0.3">
      <c r="A7" s="244"/>
      <c r="B7" s="244"/>
    </row>
    <row r="8" spans="1:8" x14ac:dyDescent="0.3">
      <c r="A8" s="244"/>
      <c r="B8" s="244"/>
    </row>
    <row r="9" spans="1:8" ht="30" customHeight="1" x14ac:dyDescent="0.25">
      <c r="A9" s="319" t="s">
        <v>0</v>
      </c>
      <c r="B9" s="319"/>
      <c r="C9" s="319"/>
      <c r="D9" s="319"/>
      <c r="E9" s="319"/>
      <c r="F9" s="319"/>
      <c r="G9" s="319"/>
      <c r="H9" s="319"/>
    </row>
    <row r="10" spans="1:8" ht="30" customHeight="1" x14ac:dyDescent="0.25">
      <c r="A10" s="319"/>
      <c r="B10" s="319"/>
      <c r="C10" s="319"/>
      <c r="D10" s="319"/>
      <c r="E10" s="319"/>
      <c r="F10" s="319"/>
      <c r="G10" s="319"/>
      <c r="H10" s="319"/>
    </row>
    <row r="11" spans="1:8" x14ac:dyDescent="0.25">
      <c r="A11" s="320" t="s">
        <v>1</v>
      </c>
      <c r="B11" s="320"/>
      <c r="C11" s="320"/>
      <c r="D11" s="320"/>
      <c r="E11" s="320"/>
      <c r="F11" s="320"/>
      <c r="G11" s="320"/>
      <c r="H11" s="320"/>
    </row>
    <row r="12" spans="1:8" x14ac:dyDescent="0.25">
      <c r="A12" s="247"/>
      <c r="B12" s="247"/>
      <c r="C12" s="247"/>
      <c r="D12" s="247"/>
      <c r="E12" s="247"/>
      <c r="F12" s="247"/>
      <c r="G12" s="247"/>
      <c r="H12" s="247"/>
    </row>
    <row r="13" spans="1:8" x14ac:dyDescent="0.25">
      <c r="A13" s="321" t="s">
        <v>2</v>
      </c>
      <c r="B13" s="321"/>
      <c r="C13" s="321" t="s">
        <v>3</v>
      </c>
      <c r="D13" s="321"/>
      <c r="E13" s="321" t="s">
        <v>4</v>
      </c>
      <c r="F13" s="321"/>
      <c r="G13" s="321" t="s">
        <v>5</v>
      </c>
      <c r="H13" s="321"/>
    </row>
    <row r="14" spans="1:8" ht="26.25" customHeight="1" x14ac:dyDescent="0.25">
      <c r="A14" s="322">
        <f>Dashboard!A5</f>
        <v>395</v>
      </c>
      <c r="B14" s="322"/>
      <c r="C14" s="322">
        <f>Dashboard!D5</f>
        <v>320</v>
      </c>
      <c r="D14" s="322"/>
      <c r="E14" s="322">
        <f>Dashboard!G5</f>
        <v>75</v>
      </c>
      <c r="F14" s="322"/>
      <c r="G14" s="323">
        <f>Dashboard!J5</f>
        <v>0</v>
      </c>
      <c r="H14" s="323"/>
    </row>
    <row r="15" spans="1:8" ht="26.25" customHeight="1" x14ac:dyDescent="0.25">
      <c r="A15" s="322"/>
      <c r="B15" s="322"/>
      <c r="C15" s="322"/>
      <c r="D15" s="322"/>
      <c r="E15" s="322"/>
      <c r="F15" s="322"/>
      <c r="G15" s="323"/>
      <c r="H15" s="323"/>
    </row>
    <row r="16" spans="1:8" x14ac:dyDescent="0.25">
      <c r="A16" s="247"/>
      <c r="B16" s="247"/>
      <c r="C16" s="247"/>
      <c r="D16" s="247"/>
      <c r="E16" s="247"/>
      <c r="F16" s="247"/>
      <c r="G16" s="247"/>
      <c r="H16" s="247"/>
    </row>
    <row r="17" spans="1:8" x14ac:dyDescent="0.25">
      <c r="A17" s="317" t="s">
        <v>6</v>
      </c>
      <c r="B17" s="317"/>
      <c r="C17" s="317"/>
      <c r="D17" s="247"/>
      <c r="E17" s="317" t="s">
        <v>7</v>
      </c>
      <c r="F17" s="317"/>
      <c r="G17" s="317"/>
      <c r="H17" s="317"/>
    </row>
    <row r="18" spans="1:8" x14ac:dyDescent="0.25">
      <c r="A18" s="248" t="s">
        <v>8</v>
      </c>
      <c r="B18" s="248" t="s">
        <v>9</v>
      </c>
      <c r="C18" s="248" t="s">
        <v>10</v>
      </c>
      <c r="D18" s="247"/>
      <c r="E18" s="248" t="s">
        <v>8</v>
      </c>
      <c r="F18" s="248" t="s">
        <v>9</v>
      </c>
      <c r="G18" s="248" t="s">
        <v>10</v>
      </c>
      <c r="H18" s="247"/>
    </row>
    <row r="19" spans="1:8" x14ac:dyDescent="0.25">
      <c r="A19" s="249" t="s">
        <v>11</v>
      </c>
      <c r="B19" s="249" t="s">
        <v>12</v>
      </c>
      <c r="C19" s="249" t="s">
        <v>13</v>
      </c>
      <c r="D19" s="247"/>
      <c r="E19" s="249" t="s">
        <v>14</v>
      </c>
      <c r="F19" s="249" t="s">
        <v>15</v>
      </c>
      <c r="G19" s="249" t="s">
        <v>16</v>
      </c>
      <c r="H19" s="247"/>
    </row>
    <row r="20" spans="1:8" x14ac:dyDescent="0.25">
      <c r="A20" s="249" t="s">
        <v>17</v>
      </c>
      <c r="B20" s="249" t="s">
        <v>18</v>
      </c>
      <c r="C20" s="249" t="s">
        <v>13</v>
      </c>
      <c r="D20" s="247"/>
      <c r="E20" s="249" t="s">
        <v>19</v>
      </c>
      <c r="F20" s="249" t="s">
        <v>20</v>
      </c>
      <c r="G20" s="249" t="s">
        <v>16</v>
      </c>
      <c r="H20" s="247"/>
    </row>
    <row r="21" spans="1:8" x14ac:dyDescent="0.25">
      <c r="A21" s="249" t="s">
        <v>21</v>
      </c>
      <c r="B21" s="249" t="s">
        <v>22</v>
      </c>
      <c r="C21" s="249" t="s">
        <v>13</v>
      </c>
      <c r="D21" s="247"/>
      <c r="E21" s="249" t="s">
        <v>23</v>
      </c>
      <c r="F21" s="249" t="s">
        <v>24</v>
      </c>
      <c r="G21" s="249" t="s">
        <v>16</v>
      </c>
      <c r="H21" s="247"/>
    </row>
    <row r="22" spans="1:8" x14ac:dyDescent="0.25">
      <c r="A22" s="249" t="s">
        <v>25</v>
      </c>
      <c r="B22" s="249" t="s">
        <v>26</v>
      </c>
      <c r="C22" s="249" t="s">
        <v>13</v>
      </c>
      <c r="D22" s="247"/>
      <c r="E22" s="249" t="s">
        <v>27</v>
      </c>
      <c r="F22" s="249" t="s">
        <v>28</v>
      </c>
      <c r="G22" s="249" t="s">
        <v>16</v>
      </c>
      <c r="H22" s="247"/>
    </row>
    <row r="23" spans="1:8" x14ac:dyDescent="0.25">
      <c r="A23" s="249" t="s">
        <v>29</v>
      </c>
      <c r="B23" s="249" t="s">
        <v>30</v>
      </c>
      <c r="C23" s="249" t="s">
        <v>13</v>
      </c>
      <c r="D23" s="247"/>
      <c r="E23" s="249" t="s">
        <v>31</v>
      </c>
      <c r="F23" s="249" t="s">
        <v>32</v>
      </c>
      <c r="G23" s="249" t="s">
        <v>16</v>
      </c>
      <c r="H23" s="247"/>
    </row>
    <row r="24" spans="1:8" x14ac:dyDescent="0.25">
      <c r="A24" s="249" t="s">
        <v>33</v>
      </c>
      <c r="B24" s="249" t="s">
        <v>34</v>
      </c>
      <c r="C24" s="249" t="s">
        <v>35</v>
      </c>
      <c r="D24" s="247"/>
      <c r="E24" s="249" t="s">
        <v>36</v>
      </c>
      <c r="F24" s="249" t="s">
        <v>37</v>
      </c>
      <c r="G24" s="249" t="s">
        <v>16</v>
      </c>
      <c r="H24" s="247"/>
    </row>
    <row r="25" spans="1:8" x14ac:dyDescent="0.25">
      <c r="A25" s="249" t="s">
        <v>38</v>
      </c>
      <c r="B25" s="249" t="s">
        <v>39</v>
      </c>
      <c r="C25" s="249" t="s">
        <v>35</v>
      </c>
      <c r="D25" s="247"/>
      <c r="E25" s="247"/>
      <c r="F25" s="247"/>
      <c r="G25" s="247"/>
      <c r="H25" s="247"/>
    </row>
    <row r="26" spans="1:8" x14ac:dyDescent="0.25">
      <c r="A26" s="249" t="s">
        <v>40</v>
      </c>
      <c r="B26" s="249" t="s">
        <v>41</v>
      </c>
      <c r="C26" s="249" t="s">
        <v>35</v>
      </c>
      <c r="D26" s="247"/>
      <c r="E26" s="318" t="s">
        <v>42</v>
      </c>
      <c r="F26" s="318"/>
      <c r="G26" s="318"/>
      <c r="H26" s="318"/>
    </row>
    <row r="27" spans="1:8" x14ac:dyDescent="0.25">
      <c r="A27" s="249" t="s">
        <v>43</v>
      </c>
      <c r="B27" s="249" t="s">
        <v>44</v>
      </c>
      <c r="C27" s="249" t="s">
        <v>35</v>
      </c>
      <c r="D27" s="247"/>
      <c r="E27" s="250">
        <v>1</v>
      </c>
      <c r="F27" s="250" t="s">
        <v>45</v>
      </c>
      <c r="G27" s="250" t="s">
        <v>46</v>
      </c>
      <c r="H27" s="250" t="s">
        <v>47</v>
      </c>
    </row>
    <row r="28" spans="1:8" ht="26" x14ac:dyDescent="0.25">
      <c r="A28" s="249" t="s">
        <v>48</v>
      </c>
      <c r="B28" s="249" t="s">
        <v>49</v>
      </c>
      <c r="C28" s="249" t="s">
        <v>35</v>
      </c>
      <c r="D28" s="247"/>
      <c r="E28" s="250">
        <v>2</v>
      </c>
      <c r="F28" s="250" t="s">
        <v>50</v>
      </c>
      <c r="G28" s="250" t="s">
        <v>51</v>
      </c>
      <c r="H28" s="250" t="s">
        <v>52</v>
      </c>
    </row>
    <row r="29" spans="1:8" ht="26" x14ac:dyDescent="0.25">
      <c r="A29" s="249" t="s">
        <v>53</v>
      </c>
      <c r="B29" s="249" t="s">
        <v>54</v>
      </c>
      <c r="C29" s="249" t="s">
        <v>35</v>
      </c>
      <c r="D29" s="247"/>
      <c r="E29" s="250">
        <v>3</v>
      </c>
      <c r="F29" s="250" t="s">
        <v>55</v>
      </c>
      <c r="G29" s="250" t="s">
        <v>56</v>
      </c>
      <c r="H29" s="250" t="s">
        <v>57</v>
      </c>
    </row>
    <row r="30" spans="1:8" ht="39" x14ac:dyDescent="0.25">
      <c r="A30" s="249" t="s">
        <v>58</v>
      </c>
      <c r="B30" s="249" t="s">
        <v>59</v>
      </c>
      <c r="C30" s="249" t="s">
        <v>35</v>
      </c>
      <c r="D30" s="247"/>
      <c r="E30" s="250">
        <v>4</v>
      </c>
      <c r="F30" s="250" t="s">
        <v>60</v>
      </c>
      <c r="G30" s="250" t="s">
        <v>61</v>
      </c>
      <c r="H30" s="250" t="s">
        <v>62</v>
      </c>
    </row>
    <row r="31" spans="1:8" x14ac:dyDescent="0.25">
      <c r="A31" s="247"/>
      <c r="B31" s="247"/>
      <c r="C31" s="247"/>
      <c r="D31" s="247"/>
      <c r="E31" s="293"/>
      <c r="F31" s="293"/>
      <c r="G31" s="293"/>
      <c r="H31" s="293"/>
    </row>
    <row r="32" spans="1:8" x14ac:dyDescent="0.25">
      <c r="A32" s="247"/>
      <c r="B32" s="247"/>
      <c r="C32" s="247"/>
      <c r="D32" s="247"/>
      <c r="E32" s="247"/>
      <c r="F32" s="247"/>
      <c r="G32" s="247"/>
      <c r="H32" s="247"/>
    </row>
    <row r="33" spans="1:8" x14ac:dyDescent="0.25">
      <c r="A33" s="317" t="s">
        <v>63</v>
      </c>
      <c r="B33" s="317"/>
      <c r="C33" s="317"/>
      <c r="D33" s="247"/>
      <c r="E33" s="317" t="s">
        <v>64</v>
      </c>
      <c r="F33" s="317"/>
      <c r="G33" s="317"/>
      <c r="H33" s="317"/>
    </row>
    <row r="34" spans="1:8" x14ac:dyDescent="0.25">
      <c r="A34" s="248" t="s">
        <v>65</v>
      </c>
      <c r="B34" s="248" t="s">
        <v>66</v>
      </c>
      <c r="C34" s="248" t="s">
        <v>67</v>
      </c>
      <c r="D34" s="247"/>
      <c r="E34" s="248" t="s">
        <v>68</v>
      </c>
      <c r="F34" s="248" t="s">
        <v>69</v>
      </c>
      <c r="G34" s="248" t="s">
        <v>70</v>
      </c>
      <c r="H34" s="248" t="s">
        <v>71</v>
      </c>
    </row>
    <row r="35" spans="1:8" x14ac:dyDescent="0.25">
      <c r="A35" s="249" t="s">
        <v>72</v>
      </c>
      <c r="B35" s="249" t="s">
        <v>73</v>
      </c>
      <c r="C35" s="249">
        <v>5</v>
      </c>
      <c r="D35" s="247"/>
      <c r="E35" s="249" t="s">
        <v>74</v>
      </c>
      <c r="F35" s="249">
        <v>2</v>
      </c>
      <c r="G35" s="249">
        <v>10</v>
      </c>
      <c r="H35" s="249" t="s">
        <v>1408</v>
      </c>
    </row>
    <row r="36" spans="1:8" x14ac:dyDescent="0.25">
      <c r="A36" s="249" t="s">
        <v>75</v>
      </c>
      <c r="B36" s="249" t="s">
        <v>76</v>
      </c>
      <c r="C36" s="249">
        <v>5</v>
      </c>
      <c r="D36" s="247"/>
      <c r="E36" s="249" t="s">
        <v>77</v>
      </c>
      <c r="F36" s="249">
        <v>1</v>
      </c>
      <c r="G36" s="249">
        <v>5</v>
      </c>
      <c r="H36" s="249" t="s">
        <v>1409</v>
      </c>
    </row>
    <row r="37" spans="1:8" x14ac:dyDescent="0.25">
      <c r="A37" s="249" t="s">
        <v>78</v>
      </c>
      <c r="B37" s="249" t="s">
        <v>79</v>
      </c>
      <c r="C37" s="249">
        <v>3</v>
      </c>
      <c r="D37" s="247"/>
      <c r="E37" s="247"/>
      <c r="F37" s="247"/>
      <c r="G37" s="247"/>
      <c r="H37" s="247"/>
    </row>
    <row r="38" spans="1:8" x14ac:dyDescent="0.25">
      <c r="A38" s="249" t="s">
        <v>80</v>
      </c>
      <c r="B38" s="249" t="s">
        <v>81</v>
      </c>
      <c r="C38" s="249">
        <v>2</v>
      </c>
      <c r="D38" s="247"/>
      <c r="E38" s="247"/>
      <c r="F38" s="247"/>
      <c r="G38" s="247"/>
      <c r="H38" s="247"/>
    </row>
    <row r="39" spans="1:8" x14ac:dyDescent="0.25">
      <c r="A39" s="249" t="s">
        <v>82</v>
      </c>
      <c r="B39" s="249" t="s">
        <v>83</v>
      </c>
      <c r="C39" s="249">
        <v>0</v>
      </c>
      <c r="D39" s="247"/>
      <c r="E39" s="247"/>
      <c r="F39" s="247"/>
      <c r="G39" s="247"/>
      <c r="H39" s="247"/>
    </row>
    <row r="40" spans="1:8" x14ac:dyDescent="0.25">
      <c r="A40" s="247"/>
      <c r="B40" s="247"/>
      <c r="C40" s="247"/>
      <c r="D40" s="247"/>
      <c r="E40" s="247"/>
      <c r="F40" s="247"/>
      <c r="G40" s="247"/>
      <c r="H40" s="247"/>
    </row>
    <row r="41" spans="1:8" x14ac:dyDescent="0.25">
      <c r="A41" s="247"/>
      <c r="B41" s="247"/>
      <c r="C41" s="247"/>
      <c r="D41" s="247"/>
      <c r="E41" s="247"/>
      <c r="F41" s="247"/>
      <c r="G41" s="247"/>
      <c r="H41" s="247"/>
    </row>
    <row r="42" spans="1:8" s="15" customFormat="1" x14ac:dyDescent="0.25">
      <c r="A42" s="317" t="s">
        <v>84</v>
      </c>
      <c r="B42" s="317"/>
      <c r="C42" s="317"/>
      <c r="D42" s="317"/>
      <c r="E42" s="317"/>
      <c r="F42" s="317"/>
      <c r="G42" s="317"/>
      <c r="H42" s="317"/>
    </row>
    <row r="43" spans="1:8" s="15" customFormat="1" ht="39" x14ac:dyDescent="0.25">
      <c r="A43" s="250" t="s">
        <v>85</v>
      </c>
      <c r="B43" s="250" t="s">
        <v>86</v>
      </c>
      <c r="C43" s="250" t="s">
        <v>87</v>
      </c>
      <c r="D43" s="250" t="s">
        <v>88</v>
      </c>
      <c r="E43" s="250"/>
      <c r="F43" s="250"/>
      <c r="G43" s="250"/>
      <c r="H43" s="250"/>
    </row>
    <row r="44" spans="1:8" s="15" customFormat="1" ht="39" x14ac:dyDescent="0.25">
      <c r="A44" s="250" t="s">
        <v>89</v>
      </c>
      <c r="B44" s="250" t="s">
        <v>90</v>
      </c>
      <c r="C44" s="250" t="s">
        <v>91</v>
      </c>
      <c r="D44" s="250" t="s">
        <v>92</v>
      </c>
      <c r="E44" s="250"/>
      <c r="F44" s="250"/>
      <c r="G44" s="250"/>
      <c r="H44" s="250"/>
    </row>
    <row r="45" spans="1:8" s="15" customFormat="1" ht="39" x14ac:dyDescent="0.25">
      <c r="A45" s="250" t="s">
        <v>93</v>
      </c>
      <c r="B45" s="250" t="s">
        <v>94</v>
      </c>
      <c r="C45" s="250" t="s">
        <v>95</v>
      </c>
      <c r="D45" s="250" t="s">
        <v>96</v>
      </c>
      <c r="E45" s="250"/>
      <c r="F45" s="250"/>
      <c r="G45" s="250"/>
      <c r="H45" s="250"/>
    </row>
    <row r="46" spans="1:8" s="15" customFormat="1" ht="26" x14ac:dyDescent="0.25">
      <c r="A46" s="250" t="s">
        <v>97</v>
      </c>
      <c r="B46" s="250" t="s">
        <v>98</v>
      </c>
      <c r="C46" s="250" t="s">
        <v>99</v>
      </c>
      <c r="D46" s="250" t="s">
        <v>100</v>
      </c>
      <c r="E46" s="250"/>
      <c r="F46" s="250"/>
      <c r="G46" s="250"/>
      <c r="H46" s="250"/>
    </row>
    <row r="47" spans="1:8" s="15" customFormat="1" x14ac:dyDescent="0.25">
      <c r="A47" s="247"/>
      <c r="B47" s="247"/>
      <c r="C47" s="247"/>
      <c r="D47" s="247"/>
      <c r="E47" s="247"/>
      <c r="F47" s="247"/>
      <c r="G47" s="247"/>
      <c r="H47" s="247"/>
    </row>
    <row r="48" spans="1:8" s="15" customFormat="1" x14ac:dyDescent="0.25">
      <c r="A48" s="247"/>
      <c r="B48" s="247"/>
      <c r="C48" s="247"/>
      <c r="D48" s="247"/>
      <c r="E48" s="247"/>
      <c r="F48" s="247"/>
      <c r="G48" s="247"/>
      <c r="H48" s="247"/>
    </row>
    <row r="49" spans="1:8" x14ac:dyDescent="0.25">
      <c r="A49" s="247"/>
      <c r="B49" s="247"/>
      <c r="C49" s="247"/>
      <c r="D49" s="247"/>
      <c r="E49" s="247"/>
      <c r="F49" s="247"/>
      <c r="G49" s="247"/>
      <c r="H49" s="247"/>
    </row>
    <row r="50" spans="1:8" x14ac:dyDescent="0.25">
      <c r="A50" s="247"/>
      <c r="B50" s="247"/>
      <c r="C50" s="247"/>
      <c r="D50" s="247"/>
      <c r="E50" s="247"/>
      <c r="F50" s="247"/>
      <c r="G50" s="247"/>
      <c r="H50" s="247"/>
    </row>
    <row r="84" spans="2:2" x14ac:dyDescent="0.3">
      <c r="B84" s="246"/>
    </row>
    <row r="87" spans="2:2" x14ac:dyDescent="0.3">
      <c r="B87" s="246"/>
    </row>
    <row r="90" spans="2:2" x14ac:dyDescent="0.3">
      <c r="B90" s="246"/>
    </row>
    <row r="91" spans="2:2" x14ac:dyDescent="0.3">
      <c r="B91" s="246"/>
    </row>
    <row r="92" spans="2:2" x14ac:dyDescent="0.3">
      <c r="B92" s="246"/>
    </row>
    <row r="93" spans="2:2" x14ac:dyDescent="0.3">
      <c r="B93" s="246"/>
    </row>
    <row r="94" spans="2:2" x14ac:dyDescent="0.3">
      <c r="B94" s="246"/>
    </row>
    <row r="95" spans="2:2" x14ac:dyDescent="0.3">
      <c r="B95" s="246"/>
    </row>
    <row r="96" spans="2:2" x14ac:dyDescent="0.3">
      <c r="B96" s="246"/>
    </row>
    <row r="97" spans="2:2" x14ac:dyDescent="0.3">
      <c r="B97" s="246"/>
    </row>
    <row r="98" spans="2:2" x14ac:dyDescent="0.3">
      <c r="B98" s="246"/>
    </row>
    <row r="99" spans="2:2" x14ac:dyDescent="0.3">
      <c r="B99" s="246"/>
    </row>
    <row r="100" spans="2:2" x14ac:dyDescent="0.3">
      <c r="B100" s="246"/>
    </row>
    <row r="101" spans="2:2" x14ac:dyDescent="0.3">
      <c r="B101" s="246"/>
    </row>
    <row r="102" spans="2:2" x14ac:dyDescent="0.3">
      <c r="B102" s="246"/>
    </row>
    <row r="103" spans="2:2" x14ac:dyDescent="0.3">
      <c r="B103" s="246"/>
    </row>
  </sheetData>
  <mergeCells count="16">
    <mergeCell ref="A9:H10"/>
    <mergeCell ref="A11:H11"/>
    <mergeCell ref="A13:B13"/>
    <mergeCell ref="A14:B15"/>
    <mergeCell ref="C13:D13"/>
    <mergeCell ref="C14:D15"/>
    <mergeCell ref="E13:F13"/>
    <mergeCell ref="E14:F15"/>
    <mergeCell ref="G13:H13"/>
    <mergeCell ref="G14:H15"/>
    <mergeCell ref="E17:H17"/>
    <mergeCell ref="E26:H26"/>
    <mergeCell ref="A33:C33"/>
    <mergeCell ref="E33:H33"/>
    <mergeCell ref="A42:H42"/>
    <mergeCell ref="A17:C17"/>
  </mergeCells>
  <pageMargins left="0.70866141732283472" right="0.70866141732283472" top="0.74803149606299213" bottom="0.74803149606299213" header="0.31496062992125978" footer="0.31496062992125978"/>
  <pageSetup paperSize="9" scale="63" fitToHeight="5"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A9E32-CEE6-4934-B425-1CC764D32A04}">
  <dimension ref="A1:Z56"/>
  <sheetViews>
    <sheetView showGridLines="0" tabSelected="1" zoomScale="50" zoomScaleNormal="50" workbookViewId="0">
      <pane ySplit="2" topLeftCell="A3" activePane="bottomLeft" state="frozen"/>
      <selection activeCell="E12" sqref="E12"/>
      <selection pane="bottomLeft" activeCell="L12" sqref="L12"/>
    </sheetView>
  </sheetViews>
  <sheetFormatPr defaultColWidth="8.81640625" defaultRowHeight="12.5" x14ac:dyDescent="0.25"/>
  <cols>
    <col min="1" max="1" width="17.36328125" customWidth="1"/>
    <col min="2" max="2" width="35.453125" customWidth="1"/>
    <col min="3" max="3" width="34" customWidth="1"/>
    <col min="4" max="6" width="13.453125" customWidth="1"/>
    <col min="7" max="10" width="16.453125" customWidth="1"/>
    <col min="11" max="11" width="18.6328125" customWidth="1"/>
    <col min="12" max="12" width="16.453125" customWidth="1"/>
    <col min="13" max="13" width="17.36328125" customWidth="1"/>
    <col min="14" max="14" width="16.453125" customWidth="1"/>
    <col min="16" max="16" width="32.6328125" customWidth="1"/>
    <col min="17" max="17" width="20" customWidth="1"/>
    <col min="18" max="18" width="38.1796875" customWidth="1"/>
    <col min="19" max="20" width="19.1796875" customWidth="1"/>
    <col min="24" max="24" width="17.453125" bestFit="1" customWidth="1"/>
    <col min="25" max="25" width="11" bestFit="1" customWidth="1"/>
    <col min="26" max="26" width="11.453125" bestFit="1" customWidth="1"/>
  </cols>
  <sheetData>
    <row r="1" spans="1:26" ht="25" x14ac:dyDescent="0.5">
      <c r="A1" s="307" t="s">
        <v>101</v>
      </c>
      <c r="B1" s="307"/>
      <c r="C1" s="307"/>
      <c r="D1" s="307"/>
      <c r="E1" s="307"/>
      <c r="F1" s="307"/>
      <c r="G1" s="307"/>
      <c r="H1" s="307"/>
      <c r="I1" s="307"/>
      <c r="J1" s="307"/>
      <c r="K1" s="307"/>
      <c r="L1" s="307"/>
      <c r="M1" s="307"/>
      <c r="N1" s="109"/>
      <c r="O1" s="109"/>
      <c r="P1" s="109"/>
      <c r="Q1" s="109"/>
      <c r="R1" s="109"/>
      <c r="S1" s="109"/>
      <c r="T1" s="109"/>
      <c r="U1" s="109"/>
      <c r="V1" s="109"/>
      <c r="W1" s="109"/>
      <c r="X1" s="109"/>
      <c r="Y1" s="109"/>
      <c r="Z1" s="109"/>
    </row>
    <row r="2" spans="1:26" ht="13" x14ac:dyDescent="0.3">
      <c r="A2" s="308" t="s">
        <v>102</v>
      </c>
      <c r="B2" s="308"/>
      <c r="C2" s="308"/>
      <c r="D2" s="308"/>
      <c r="E2" s="308"/>
      <c r="F2" s="308"/>
      <c r="G2" s="308"/>
      <c r="H2" s="308"/>
      <c r="I2" s="308"/>
      <c r="J2" s="308"/>
      <c r="K2" s="308"/>
      <c r="L2" s="308"/>
      <c r="M2" s="308"/>
      <c r="N2" s="109"/>
      <c r="O2" s="109"/>
      <c r="P2" s="109"/>
      <c r="Q2" s="109"/>
      <c r="R2" s="109"/>
      <c r="S2" s="109"/>
      <c r="T2" s="109"/>
      <c r="U2" s="109"/>
      <c r="V2" s="109"/>
      <c r="W2" s="109"/>
      <c r="X2" s="109"/>
      <c r="Y2" s="109"/>
      <c r="Z2" s="109"/>
    </row>
    <row r="3" spans="1:26" x14ac:dyDescent="0.25">
      <c r="A3" s="110"/>
      <c r="B3" s="110"/>
      <c r="C3" s="110"/>
      <c r="D3" s="110"/>
      <c r="E3" s="110"/>
      <c r="F3" s="110"/>
      <c r="G3" s="110"/>
      <c r="H3" s="110"/>
      <c r="I3" s="110"/>
      <c r="J3" s="110"/>
      <c r="K3" s="110"/>
      <c r="L3" s="110"/>
      <c r="M3" s="110"/>
      <c r="N3" s="109"/>
      <c r="O3" s="109"/>
      <c r="P3" s="109"/>
      <c r="Q3" s="109"/>
      <c r="R3" s="109"/>
      <c r="S3" s="109"/>
      <c r="T3" s="109"/>
      <c r="U3" s="109"/>
      <c r="V3" s="109"/>
      <c r="W3" s="109"/>
      <c r="X3" s="109"/>
      <c r="Y3" s="109"/>
      <c r="Z3" s="109"/>
    </row>
    <row r="4" spans="1:26" ht="13" x14ac:dyDescent="0.3">
      <c r="A4" s="309" t="s">
        <v>2</v>
      </c>
      <c r="B4" s="309"/>
      <c r="C4" s="309"/>
      <c r="D4" s="311" t="s">
        <v>3</v>
      </c>
      <c r="E4" s="311"/>
      <c r="F4" s="311"/>
      <c r="G4" s="313" t="s">
        <v>4</v>
      </c>
      <c r="H4" s="313"/>
      <c r="I4" s="313"/>
      <c r="J4" s="315" t="s">
        <v>5</v>
      </c>
      <c r="K4" s="315"/>
      <c r="L4" s="315"/>
      <c r="M4" s="315"/>
      <c r="N4" s="109"/>
      <c r="O4" s="109"/>
      <c r="P4" s="109"/>
      <c r="Q4" s="109"/>
      <c r="R4" s="109"/>
      <c r="S4" s="109"/>
      <c r="T4" s="109"/>
      <c r="U4" s="109"/>
      <c r="V4" s="109"/>
      <c r="W4" s="109"/>
      <c r="X4" s="109"/>
      <c r="Y4" s="109"/>
      <c r="Z4" s="109"/>
    </row>
    <row r="5" spans="1:26" x14ac:dyDescent="0.25">
      <c r="A5" s="310">
        <f>SUM(E10:E12)</f>
        <v>395</v>
      </c>
      <c r="B5" s="310"/>
      <c r="C5" s="310"/>
      <c r="D5" s="312">
        <f>SUM(C10:C12)</f>
        <v>320</v>
      </c>
      <c r="E5" s="312"/>
      <c r="F5" s="312"/>
      <c r="G5" s="314">
        <f>SUM(D10:D12)</f>
        <v>75</v>
      </c>
      <c r="H5" s="314"/>
      <c r="I5" s="314"/>
      <c r="J5" s="316">
        <f>IFERROR(SUM(F10:F12)/SUM(E10:E12),0)</f>
        <v>0</v>
      </c>
      <c r="K5" s="316"/>
      <c r="L5" s="316"/>
      <c r="M5" s="316"/>
      <c r="N5" s="109"/>
      <c r="O5" s="109"/>
      <c r="P5" s="109"/>
      <c r="Q5" s="109"/>
      <c r="R5" s="109"/>
      <c r="S5" s="109"/>
      <c r="T5" s="109"/>
      <c r="U5" s="109"/>
      <c r="V5" s="109"/>
      <c r="W5" s="109"/>
      <c r="X5" s="109" t="s">
        <v>10</v>
      </c>
      <c r="Y5" s="109" t="s">
        <v>103</v>
      </c>
      <c r="Z5" s="109" t="s">
        <v>104</v>
      </c>
    </row>
    <row r="6" spans="1:26" x14ac:dyDescent="0.25">
      <c r="A6" s="310"/>
      <c r="B6" s="310"/>
      <c r="C6" s="310"/>
      <c r="D6" s="312"/>
      <c r="E6" s="312"/>
      <c r="F6" s="312"/>
      <c r="G6" s="314"/>
      <c r="H6" s="314"/>
      <c r="I6" s="314"/>
      <c r="J6" s="316"/>
      <c r="K6" s="316"/>
      <c r="L6" s="316"/>
      <c r="M6" s="316"/>
      <c r="N6" s="109"/>
      <c r="O6" s="109"/>
      <c r="P6" s="109"/>
      <c r="Q6" s="109"/>
      <c r="R6" s="109"/>
      <c r="S6" s="109"/>
      <c r="T6" s="109"/>
      <c r="U6" s="109"/>
      <c r="V6" s="109"/>
      <c r="W6" s="109"/>
      <c r="X6" s="109" t="s">
        <v>13</v>
      </c>
      <c r="Y6" s="109">
        <f>F10</f>
        <v>0</v>
      </c>
      <c r="Z6" s="109">
        <f>E10-F10</f>
        <v>147</v>
      </c>
    </row>
    <row r="7" spans="1:26" x14ac:dyDescent="0.25">
      <c r="A7" s="110"/>
      <c r="B7" s="110"/>
      <c r="C7" s="110"/>
      <c r="D7" s="110"/>
      <c r="E7" s="110"/>
      <c r="F7" s="110"/>
      <c r="G7" s="110"/>
      <c r="H7" s="110"/>
      <c r="I7" s="110"/>
      <c r="J7" s="110"/>
      <c r="K7" s="110"/>
      <c r="L7" s="110"/>
      <c r="M7" s="110"/>
      <c r="N7" s="109"/>
      <c r="O7" s="109"/>
      <c r="P7" s="109"/>
      <c r="Q7" s="109"/>
      <c r="R7" s="109"/>
      <c r="S7" s="109"/>
      <c r="T7" s="109"/>
      <c r="U7" s="109"/>
      <c r="V7" s="109"/>
      <c r="W7" s="109"/>
      <c r="X7" s="109" t="s">
        <v>35</v>
      </c>
      <c r="Y7" s="109">
        <f>F11</f>
        <v>0</v>
      </c>
      <c r="Z7" s="109">
        <f>E11-F11</f>
        <v>155</v>
      </c>
    </row>
    <row r="8" spans="1:26" ht="17" thickBot="1" x14ac:dyDescent="0.4">
      <c r="A8" s="294" t="s">
        <v>105</v>
      </c>
      <c r="B8" s="295"/>
      <c r="C8" s="295"/>
      <c r="D8" s="295"/>
      <c r="E8" s="295"/>
      <c r="F8" s="295"/>
      <c r="G8" s="295"/>
      <c r="H8" s="295"/>
      <c r="I8" s="295"/>
      <c r="J8" s="295"/>
      <c r="K8" s="295"/>
      <c r="L8" s="295"/>
      <c r="M8" s="296"/>
      <c r="N8" s="109"/>
      <c r="O8" s="109"/>
      <c r="P8" s="125" t="s">
        <v>106</v>
      </c>
      <c r="Q8" s="125"/>
      <c r="R8" s="125"/>
      <c r="S8" s="125"/>
      <c r="T8" s="125"/>
      <c r="U8" s="109"/>
      <c r="V8" s="109"/>
      <c r="W8" s="109"/>
      <c r="X8" s="109" t="s">
        <v>16</v>
      </c>
      <c r="Y8" s="109">
        <f>F12</f>
        <v>0</v>
      </c>
      <c r="Z8" s="109">
        <f>E12-F12</f>
        <v>93</v>
      </c>
    </row>
    <row r="9" spans="1:26" ht="38.25" customHeight="1" x14ac:dyDescent="0.3">
      <c r="A9" s="258" t="s">
        <v>107</v>
      </c>
      <c r="B9" s="258" t="s">
        <v>108</v>
      </c>
      <c r="C9" s="258" t="s">
        <v>87</v>
      </c>
      <c r="D9" s="258" t="s">
        <v>89</v>
      </c>
      <c r="E9" s="258" t="s">
        <v>109</v>
      </c>
      <c r="F9" s="258" t="s">
        <v>103</v>
      </c>
      <c r="G9" s="258" t="s">
        <v>95</v>
      </c>
      <c r="H9" s="258" t="s">
        <v>110</v>
      </c>
      <c r="I9" s="258" t="s">
        <v>111</v>
      </c>
      <c r="J9" s="258" t="s">
        <v>112</v>
      </c>
      <c r="K9" s="258" t="s">
        <v>113</v>
      </c>
      <c r="L9" s="258" t="s">
        <v>114</v>
      </c>
      <c r="M9" s="251" t="s">
        <v>115</v>
      </c>
      <c r="N9" s="108"/>
      <c r="O9" s="124"/>
      <c r="P9" s="259" t="s">
        <v>107</v>
      </c>
      <c r="Q9" s="260" t="s">
        <v>116</v>
      </c>
      <c r="R9" s="260" t="s">
        <v>117</v>
      </c>
      <c r="S9" s="260" t="s">
        <v>118</v>
      </c>
      <c r="T9" s="261" t="s">
        <v>119</v>
      </c>
      <c r="U9" s="108"/>
      <c r="V9" s="109"/>
      <c r="W9" s="109"/>
      <c r="X9" s="109"/>
      <c r="Y9" s="109"/>
      <c r="Z9" s="109"/>
    </row>
    <row r="10" spans="1:26" ht="13" x14ac:dyDescent="0.3">
      <c r="A10" s="252" t="s">
        <v>120</v>
      </c>
      <c r="B10" s="252" t="s">
        <v>121</v>
      </c>
      <c r="C10" s="252">
        <f t="shared" ref="C10:J10" si="0">D23</f>
        <v>142</v>
      </c>
      <c r="D10" s="252">
        <f t="shared" si="0"/>
        <v>5</v>
      </c>
      <c r="E10" s="252">
        <f t="shared" si="0"/>
        <v>147</v>
      </c>
      <c r="F10" s="252">
        <f t="shared" si="0"/>
        <v>0</v>
      </c>
      <c r="G10" s="253">
        <f t="shared" si="0"/>
        <v>0</v>
      </c>
      <c r="H10" s="252">
        <f>I23</f>
        <v>0</v>
      </c>
      <c r="I10" s="252">
        <f t="shared" si="0"/>
        <v>0</v>
      </c>
      <c r="J10" s="252">
        <f t="shared" si="0"/>
        <v>0</v>
      </c>
      <c r="K10" s="254">
        <f>ROUND(J10/1445*250,2)</f>
        <v>0</v>
      </c>
      <c r="L10" s="252" t="str">
        <f>IF(F10&lt;E10,"INCOMPLETE",IF(I10&gt;0,"DETAIL NEEDED",IF(K10&gt;=150,"PASS","BELOW THRESHOLD")))</f>
        <v>INCOMPLETE</v>
      </c>
      <c r="M10" s="255">
        <v>0.25</v>
      </c>
      <c r="N10" s="108"/>
      <c r="O10" s="124"/>
      <c r="P10" s="129" t="s">
        <v>122</v>
      </c>
      <c r="Q10" s="111">
        <f>$C$10*10+$D$10*5</f>
        <v>1445</v>
      </c>
      <c r="R10" s="109" t="s">
        <v>123</v>
      </c>
      <c r="S10" s="112">
        <v>250</v>
      </c>
      <c r="T10" s="131">
        <v>150</v>
      </c>
      <c r="U10" s="108"/>
      <c r="V10" s="109"/>
      <c r="W10" s="109"/>
      <c r="X10" s="109"/>
      <c r="Y10" s="109"/>
      <c r="Z10" s="109"/>
    </row>
    <row r="11" spans="1:26" ht="13" x14ac:dyDescent="0.3">
      <c r="A11" s="252" t="s">
        <v>124</v>
      </c>
      <c r="B11" s="252" t="s">
        <v>125</v>
      </c>
      <c r="C11" s="252">
        <f t="shared" ref="C11:J11" si="1">D32</f>
        <v>106</v>
      </c>
      <c r="D11" s="252">
        <f t="shared" si="1"/>
        <v>49</v>
      </c>
      <c r="E11" s="252">
        <f t="shared" si="1"/>
        <v>155</v>
      </c>
      <c r="F11" s="252">
        <f t="shared" si="1"/>
        <v>0</v>
      </c>
      <c r="G11" s="253">
        <f t="shared" si="1"/>
        <v>0</v>
      </c>
      <c r="H11" s="252">
        <f t="shared" si="1"/>
        <v>0</v>
      </c>
      <c r="I11" s="252">
        <f t="shared" si="1"/>
        <v>0</v>
      </c>
      <c r="J11" s="252">
        <f t="shared" si="1"/>
        <v>0</v>
      </c>
      <c r="K11" s="254">
        <f>ROUND(J11/1305*100,2)</f>
        <v>0</v>
      </c>
      <c r="L11" s="252" t="str">
        <f>IF(F11&lt;E11,"INCOMPLETE",IF(I11&gt;0,"DETAIL NEEDED",IF(K11&gt;=150,"PASS","BELOW THRESHOLD")))</f>
        <v>INCOMPLETE</v>
      </c>
      <c r="M11" s="255">
        <v>0.1</v>
      </c>
      <c r="N11" s="108"/>
      <c r="O11" s="124"/>
      <c r="P11" s="129" t="s">
        <v>126</v>
      </c>
      <c r="Q11" s="111">
        <f>$C$11*10+$D$11*5</f>
        <v>1305</v>
      </c>
      <c r="R11" s="109" t="s">
        <v>127</v>
      </c>
      <c r="S11" s="112">
        <v>100</v>
      </c>
      <c r="T11" s="131">
        <v>60</v>
      </c>
      <c r="U11" s="108"/>
      <c r="V11" s="109"/>
      <c r="W11" s="109"/>
      <c r="X11" s="109"/>
      <c r="Y11" s="109"/>
      <c r="Z11" s="109"/>
    </row>
    <row r="12" spans="1:26" ht="13.5" thickBot="1" x14ac:dyDescent="0.35">
      <c r="A12" s="252" t="s">
        <v>128</v>
      </c>
      <c r="B12" s="252" t="s">
        <v>129</v>
      </c>
      <c r="C12" s="252">
        <f t="shared" ref="C12:J12" si="2">D40</f>
        <v>72</v>
      </c>
      <c r="D12" s="252">
        <f t="shared" si="2"/>
        <v>21</v>
      </c>
      <c r="E12" s="252">
        <f t="shared" si="2"/>
        <v>93</v>
      </c>
      <c r="F12" s="252">
        <f t="shared" si="2"/>
        <v>0</v>
      </c>
      <c r="G12" s="253">
        <f t="shared" si="2"/>
        <v>0</v>
      </c>
      <c r="H12" s="252">
        <f t="shared" si="2"/>
        <v>0</v>
      </c>
      <c r="I12" s="252">
        <f t="shared" si="2"/>
        <v>0</v>
      </c>
      <c r="J12" s="252">
        <f t="shared" si="2"/>
        <v>0</v>
      </c>
      <c r="K12" s="254">
        <f>ROUND(J12/825*100,2)</f>
        <v>0</v>
      </c>
      <c r="L12" s="252" t="str">
        <f>IF(F12&lt;E12,"INCOMPLETE",IF(I12&gt;0,"DETAIL NEEDED",IF(K12&gt;=150,"PASS","BELOW THRESHOLD")))</f>
        <v>INCOMPLETE</v>
      </c>
      <c r="M12" s="257">
        <v>0.1</v>
      </c>
      <c r="N12" s="108"/>
      <c r="O12" s="124"/>
      <c r="P12" s="130" t="s">
        <v>130</v>
      </c>
      <c r="Q12" s="127">
        <f>$C$12*10+$D$12*5</f>
        <v>825</v>
      </c>
      <c r="R12" s="126" t="s">
        <v>131</v>
      </c>
      <c r="S12" s="128">
        <v>100</v>
      </c>
      <c r="T12" s="132">
        <v>60</v>
      </c>
      <c r="U12" s="108"/>
      <c r="V12" s="109"/>
      <c r="W12" s="109"/>
      <c r="X12" s="109"/>
      <c r="Y12" s="109"/>
      <c r="Z12" s="109"/>
    </row>
    <row r="13" spans="1:26" ht="13.5" thickBot="1" x14ac:dyDescent="0.35">
      <c r="A13" s="118"/>
      <c r="B13" s="118"/>
      <c r="C13" s="118"/>
      <c r="D13" s="118"/>
      <c r="E13" s="118"/>
      <c r="F13" s="118"/>
      <c r="G13" s="118"/>
      <c r="H13" s="118"/>
      <c r="I13" s="118"/>
      <c r="J13" s="118"/>
      <c r="K13" s="256"/>
      <c r="L13" s="262" t="s">
        <v>132</v>
      </c>
      <c r="M13" s="263">
        <f>SUM(M10:M12)</f>
        <v>0.44999999999999996</v>
      </c>
      <c r="N13" s="108"/>
      <c r="O13" s="109"/>
      <c r="P13" s="133"/>
      <c r="Q13" s="133"/>
      <c r="R13" s="133"/>
      <c r="S13" s="133"/>
      <c r="T13" s="133"/>
      <c r="U13" s="109"/>
      <c r="V13" s="109"/>
      <c r="W13" s="109"/>
      <c r="X13" s="109"/>
      <c r="Y13" s="109"/>
      <c r="Z13" s="109"/>
    </row>
    <row r="14" spans="1:26" ht="13" x14ac:dyDescent="0.3">
      <c r="A14" s="110"/>
      <c r="B14" s="110"/>
      <c r="C14" s="110"/>
      <c r="D14" s="110"/>
      <c r="E14" s="110"/>
      <c r="F14" s="110"/>
      <c r="G14" s="110"/>
      <c r="H14" s="110"/>
      <c r="I14" s="110"/>
      <c r="J14" s="110"/>
      <c r="K14" s="110"/>
      <c r="L14" s="118"/>
      <c r="M14" s="118"/>
      <c r="N14" s="109"/>
      <c r="O14" s="124"/>
      <c r="P14" s="264" t="s">
        <v>133</v>
      </c>
      <c r="Q14" s="265" t="s">
        <v>87</v>
      </c>
      <c r="R14" s="265" t="s">
        <v>89</v>
      </c>
      <c r="S14" s="265" t="s">
        <v>134</v>
      </c>
      <c r="T14" s="266" t="s">
        <v>135</v>
      </c>
      <c r="U14" s="108"/>
      <c r="V14" s="109"/>
      <c r="W14" s="109"/>
      <c r="X14" s="109"/>
      <c r="Y14" s="109"/>
      <c r="Z14" s="109"/>
    </row>
    <row r="15" spans="1:26" ht="13.5" thickBot="1" x14ac:dyDescent="0.35">
      <c r="A15" s="299" t="s">
        <v>136</v>
      </c>
      <c r="B15" s="299"/>
      <c r="C15" s="299"/>
      <c r="D15" s="299"/>
      <c r="E15" s="299"/>
      <c r="F15" s="299"/>
      <c r="G15" s="299"/>
      <c r="H15" s="299"/>
      <c r="I15" s="299"/>
      <c r="J15" s="299"/>
      <c r="K15" s="299"/>
      <c r="L15" s="299"/>
      <c r="M15" s="299"/>
      <c r="N15" s="119"/>
      <c r="O15" s="124"/>
      <c r="P15" s="129" t="s">
        <v>120</v>
      </c>
      <c r="Q15" s="109" t="s">
        <v>137</v>
      </c>
      <c r="R15" s="109" t="s">
        <v>138</v>
      </c>
      <c r="S15" s="111">
        <v>1445</v>
      </c>
      <c r="T15" s="122" t="s">
        <v>139</v>
      </c>
      <c r="U15" s="108"/>
      <c r="V15" s="109"/>
      <c r="W15" s="109"/>
      <c r="X15" s="109"/>
      <c r="Y15" s="109"/>
      <c r="Z15" s="109"/>
    </row>
    <row r="16" spans="1:26" ht="13.5" thickBot="1" x14ac:dyDescent="0.35">
      <c r="A16" s="267" t="s">
        <v>10</v>
      </c>
      <c r="B16" s="268" t="s">
        <v>8</v>
      </c>
      <c r="C16" s="268" t="s">
        <v>9</v>
      </c>
      <c r="D16" s="268" t="s">
        <v>87</v>
      </c>
      <c r="E16" s="268" t="s">
        <v>89</v>
      </c>
      <c r="F16" s="268" t="s">
        <v>109</v>
      </c>
      <c r="G16" s="268" t="s">
        <v>103</v>
      </c>
      <c r="H16" s="268" t="s">
        <v>95</v>
      </c>
      <c r="I16" s="268" t="s">
        <v>110</v>
      </c>
      <c r="J16" s="268" t="s">
        <v>111</v>
      </c>
      <c r="K16" s="268" t="s">
        <v>112</v>
      </c>
      <c r="L16" s="268" t="s">
        <v>140</v>
      </c>
      <c r="M16" s="268" t="s">
        <v>141</v>
      </c>
      <c r="N16" s="269" t="s">
        <v>142</v>
      </c>
      <c r="O16" s="107"/>
      <c r="P16" s="129" t="s">
        <v>124</v>
      </c>
      <c r="Q16" s="109" t="s">
        <v>143</v>
      </c>
      <c r="R16" s="109" t="s">
        <v>144</v>
      </c>
      <c r="S16" s="111">
        <v>1305</v>
      </c>
      <c r="T16" s="122" t="s">
        <v>145</v>
      </c>
      <c r="U16" s="108"/>
      <c r="V16" s="109"/>
      <c r="W16" s="109"/>
      <c r="X16" s="109"/>
      <c r="Y16" s="109"/>
      <c r="Z16" s="109"/>
    </row>
    <row r="17" spans="1:26" ht="24" customHeight="1" thickTop="1" thickBot="1" x14ac:dyDescent="0.3">
      <c r="A17" s="301" t="s">
        <v>146</v>
      </c>
      <c r="B17" s="302"/>
      <c r="C17" s="302"/>
      <c r="D17" s="302"/>
      <c r="E17" s="302"/>
      <c r="F17" s="302"/>
      <c r="G17" s="302"/>
      <c r="H17" s="302"/>
      <c r="I17" s="302"/>
      <c r="J17" s="302"/>
      <c r="K17" s="302"/>
      <c r="L17" s="302"/>
      <c r="M17" s="302"/>
      <c r="N17" s="303"/>
      <c r="O17" s="107"/>
      <c r="P17" s="130" t="s">
        <v>128</v>
      </c>
      <c r="Q17" s="126" t="s">
        <v>147</v>
      </c>
      <c r="R17" s="126" t="s">
        <v>148</v>
      </c>
      <c r="S17" s="126">
        <v>825</v>
      </c>
      <c r="T17" s="134" t="s">
        <v>145</v>
      </c>
      <c r="U17" s="108"/>
      <c r="V17" s="109"/>
      <c r="W17" s="109"/>
      <c r="X17" s="109"/>
      <c r="Y17" s="109"/>
      <c r="Z17" s="109"/>
    </row>
    <row r="18" spans="1:26" ht="13" thickTop="1" x14ac:dyDescent="0.25">
      <c r="A18" s="135" t="s">
        <v>120</v>
      </c>
      <c r="B18" s="118" t="s">
        <v>11</v>
      </c>
      <c r="C18" s="118" t="s">
        <v>12</v>
      </c>
      <c r="D18" s="118">
        <f>COUNTIF('F1-1'!$C$4:$C$27,"R")</f>
        <v>21</v>
      </c>
      <c r="E18" s="118">
        <f>COUNTIF('F1-1'!$C$4:$C$27,"D")</f>
        <v>0</v>
      </c>
      <c r="F18" s="118">
        <f t="shared" ref="F18:F39" si="3">D18+E18</f>
        <v>21</v>
      </c>
      <c r="G18" s="118">
        <f>COUNTIF('F1-1'!$D$4:$D$27,"&lt;&gt;")</f>
        <v>0</v>
      </c>
      <c r="H18" s="136">
        <f t="shared" ref="H18:H39" si="4">IFERROR(G18/F18,0)</f>
        <v>0</v>
      </c>
      <c r="I18" s="118">
        <f>COUNTIFS('F1-1'!$C$4:$C$27,"R",'F1-1'!$H$4:$H$27,"N")</f>
        <v>0</v>
      </c>
      <c r="J18" s="118">
        <f>COUNTIFS('F1-1'!$D$4:$D$27,"&lt;&gt;",'F1-1'!$E$4:$E$27,"")</f>
        <v>0</v>
      </c>
      <c r="K18" s="118">
        <f>SUM('F1-1'!$I$4:$I$27)</f>
        <v>0</v>
      </c>
      <c r="L18" s="118">
        <f t="shared" ref="L18:L39" si="5">D18*10+E18*5</f>
        <v>210</v>
      </c>
      <c r="M18" s="136">
        <f t="shared" ref="M18:M39" si="6">IFERROR(K18/L18,0)</f>
        <v>0</v>
      </c>
      <c r="N18" s="137"/>
      <c r="O18" s="108"/>
      <c r="P18" s="120"/>
      <c r="Q18" s="120"/>
      <c r="R18" s="120"/>
      <c r="S18" s="120"/>
      <c r="T18" s="120"/>
      <c r="U18" s="109"/>
      <c r="V18" s="109"/>
      <c r="W18" s="109"/>
      <c r="X18" s="109"/>
      <c r="Y18" s="109"/>
      <c r="Z18" s="109"/>
    </row>
    <row r="19" spans="1:26" x14ac:dyDescent="0.25">
      <c r="A19" s="121" t="s">
        <v>120</v>
      </c>
      <c r="B19" s="110" t="s">
        <v>17</v>
      </c>
      <c r="C19" s="110" t="s">
        <v>18</v>
      </c>
      <c r="D19" s="110">
        <f>COUNTIF('F1-2'!$C$4:$C$25,"R")</f>
        <v>15</v>
      </c>
      <c r="E19" s="110">
        <f>COUNTIF('F1-2'!$C$4:$C$25,"D")</f>
        <v>2</v>
      </c>
      <c r="F19" s="110">
        <f t="shared" si="3"/>
        <v>17</v>
      </c>
      <c r="G19" s="110">
        <f>COUNTIF('F1-2'!$D$4:$D$25,"&lt;&gt;")</f>
        <v>0</v>
      </c>
      <c r="H19" s="113">
        <f t="shared" si="4"/>
        <v>0</v>
      </c>
      <c r="I19" s="110">
        <f>COUNTIFS('F1-2'!$C$4:$C$25,"R",'F1-2'!$H$4:$H$25,"N")</f>
        <v>0</v>
      </c>
      <c r="J19" s="110">
        <f>COUNTIFS('F1-2'!$D$4:$D$25,"&lt;&gt;",'F1-2'!$E$4:$E$25,"")</f>
        <v>0</v>
      </c>
      <c r="K19" s="110">
        <f>SUM('F1-2'!$I$4:$I$25)</f>
        <v>0</v>
      </c>
      <c r="L19" s="110">
        <f t="shared" si="5"/>
        <v>160</v>
      </c>
      <c r="M19" s="113">
        <f t="shared" si="6"/>
        <v>0</v>
      </c>
      <c r="N19" s="122"/>
      <c r="O19" s="108"/>
      <c r="P19" s="109"/>
      <c r="Q19" s="109"/>
      <c r="R19" s="109"/>
      <c r="S19" s="109"/>
      <c r="T19" s="109"/>
      <c r="U19" s="109"/>
      <c r="V19" s="109"/>
      <c r="W19" s="109"/>
      <c r="X19" s="109"/>
      <c r="Y19" s="109"/>
      <c r="Z19" s="109"/>
    </row>
    <row r="20" spans="1:26" x14ac:dyDescent="0.25">
      <c r="A20" s="121" t="s">
        <v>120</v>
      </c>
      <c r="B20" s="110" t="s">
        <v>21</v>
      </c>
      <c r="C20" s="110" t="s">
        <v>149</v>
      </c>
      <c r="D20" s="110">
        <f>COUNTIF('F2-1'!$C$4:$C$58,"R")</f>
        <v>50</v>
      </c>
      <c r="E20" s="110">
        <f>COUNTIF('F2-1'!$C$4:$C$58,"D")</f>
        <v>0</v>
      </c>
      <c r="F20" s="110">
        <f t="shared" si="3"/>
        <v>50</v>
      </c>
      <c r="G20" s="110">
        <f>COUNTIF('F2-1'!$D$4:$D$58,"&lt;&gt;")</f>
        <v>0</v>
      </c>
      <c r="H20" s="113">
        <f t="shared" si="4"/>
        <v>0</v>
      </c>
      <c r="I20" s="110">
        <f>COUNTIFS('F2-1'!$C$4:$C$58,"R",'F2-1'!$H$4:$H$58,"N")</f>
        <v>0</v>
      </c>
      <c r="J20" s="110">
        <f>COUNTIFS('F2-1'!$D$4:$D$58,"&lt;&gt;",'F2-1'!$E$4:$E$58,"")</f>
        <v>0</v>
      </c>
      <c r="K20" s="110">
        <f>SUM('F2-1'!$I$4:$I$58)</f>
        <v>0</v>
      </c>
      <c r="L20" s="110">
        <f t="shared" si="5"/>
        <v>500</v>
      </c>
      <c r="M20" s="113">
        <f t="shared" si="6"/>
        <v>0</v>
      </c>
      <c r="N20" s="122"/>
      <c r="O20" s="108"/>
      <c r="P20" s="109"/>
      <c r="Q20" s="109"/>
      <c r="R20" s="109"/>
      <c r="S20" s="109"/>
      <c r="T20" s="109"/>
      <c r="U20" s="109"/>
      <c r="V20" s="109"/>
      <c r="W20" s="109"/>
      <c r="X20" s="109"/>
      <c r="Y20" s="109"/>
      <c r="Z20" s="109"/>
    </row>
    <row r="21" spans="1:26" x14ac:dyDescent="0.25">
      <c r="A21" s="121" t="s">
        <v>120</v>
      </c>
      <c r="B21" s="110" t="s">
        <v>25</v>
      </c>
      <c r="C21" s="110" t="s">
        <v>26</v>
      </c>
      <c r="D21" s="110">
        <f>COUNTIF('F2-2'!$C$4:$C$62,"R")</f>
        <v>49</v>
      </c>
      <c r="E21" s="110">
        <f>COUNTIF('F2-2'!$C$4:$C$62,"D")</f>
        <v>3</v>
      </c>
      <c r="F21" s="110">
        <f t="shared" si="3"/>
        <v>52</v>
      </c>
      <c r="G21" s="110">
        <f>COUNTIF('F2-2'!$D$4:$D$62,"&lt;&gt;")</f>
        <v>0</v>
      </c>
      <c r="H21" s="113">
        <f t="shared" si="4"/>
        <v>0</v>
      </c>
      <c r="I21" s="110">
        <f>COUNTIFS('F2-2'!$C$4:$C$62,"R",'F2-2'!$H$4:$H$62,"N")</f>
        <v>0</v>
      </c>
      <c r="J21" s="110">
        <f>COUNTIFS('F2-2'!$D$4:$D$62,"&lt;&gt;",'F2-2'!$E$4:$E$62,"")</f>
        <v>0</v>
      </c>
      <c r="K21" s="110">
        <f>SUM('F2-2'!$I$4:$I$62)</f>
        <v>0</v>
      </c>
      <c r="L21" s="110">
        <f t="shared" si="5"/>
        <v>505</v>
      </c>
      <c r="M21" s="113">
        <f t="shared" si="6"/>
        <v>0</v>
      </c>
      <c r="N21" s="122"/>
      <c r="O21" s="108"/>
      <c r="P21" s="109"/>
      <c r="Q21" s="109"/>
      <c r="R21" s="109"/>
      <c r="S21" s="109"/>
      <c r="T21" s="109"/>
      <c r="U21" s="109"/>
      <c r="V21" s="109"/>
      <c r="W21" s="109"/>
      <c r="X21" s="109"/>
      <c r="Y21" s="109"/>
      <c r="Z21" s="109"/>
    </row>
    <row r="22" spans="1:26" ht="13.5" thickBot="1" x14ac:dyDescent="0.35">
      <c r="A22" s="138" t="s">
        <v>120</v>
      </c>
      <c r="B22" s="139" t="s">
        <v>29</v>
      </c>
      <c r="C22" s="139" t="s">
        <v>30</v>
      </c>
      <c r="D22" s="139">
        <f>COUNTIF('F3'!$C$4:$C$13,"R")</f>
        <v>7</v>
      </c>
      <c r="E22" s="139">
        <f>COUNTIF('F3'!$C$4:$C$13,"D")</f>
        <v>0</v>
      </c>
      <c r="F22" s="139">
        <f t="shared" si="3"/>
        <v>7</v>
      </c>
      <c r="G22" s="139">
        <f>COUNTIF('F3'!$D$4:$D$13,"&lt;&gt;")</f>
        <v>0</v>
      </c>
      <c r="H22" s="140">
        <f t="shared" si="4"/>
        <v>0</v>
      </c>
      <c r="I22" s="139">
        <f>COUNTIFS('F3'!$C$4:$C$13,"R",'F3'!$H$4:$H$13,"N")</f>
        <v>0</v>
      </c>
      <c r="J22" s="139">
        <f>COUNTIFS('F3'!$D$4:$D$13,"&lt;&gt;",'F3'!$E$4:$E$13,"")</f>
        <v>0</v>
      </c>
      <c r="K22" s="139">
        <f>SUM('F3'!$I$4:$I$13)</f>
        <v>0</v>
      </c>
      <c r="L22" s="139">
        <f t="shared" si="5"/>
        <v>70</v>
      </c>
      <c r="M22" s="140">
        <f t="shared" si="6"/>
        <v>0</v>
      </c>
      <c r="N22" s="270"/>
      <c r="O22" s="108"/>
      <c r="P22" s="109"/>
      <c r="Q22" s="109"/>
      <c r="R22" s="109"/>
      <c r="S22" s="109"/>
      <c r="T22" s="109"/>
      <c r="U22" s="109"/>
      <c r="V22" s="109"/>
      <c r="W22" s="109"/>
      <c r="X22" s="109"/>
      <c r="Y22" s="109"/>
      <c r="Z22" s="109"/>
    </row>
    <row r="23" spans="1:26" ht="14" thickTop="1" thickBot="1" x14ac:dyDescent="0.35">
      <c r="A23" s="271"/>
      <c r="B23" s="272"/>
      <c r="C23" s="141" t="s">
        <v>150</v>
      </c>
      <c r="D23" s="272">
        <f>SUM(D18:D22)</f>
        <v>142</v>
      </c>
      <c r="E23" s="272">
        <f>SUM(E18:E22)</f>
        <v>5</v>
      </c>
      <c r="F23" s="272">
        <f>SUM(F18:F22)</f>
        <v>147</v>
      </c>
      <c r="G23" s="272">
        <f>SUM(G18:G22)</f>
        <v>0</v>
      </c>
      <c r="H23" s="142">
        <f>IFERROR(G23/F23,0)</f>
        <v>0</v>
      </c>
      <c r="I23" s="272">
        <f>SUM(I18:I22)</f>
        <v>0</v>
      </c>
      <c r="J23" s="272">
        <f>SUM(J18:J22)</f>
        <v>0</v>
      </c>
      <c r="K23" s="272">
        <f>SUM(K18:K22)</f>
        <v>0</v>
      </c>
      <c r="L23" s="273">
        <f>SUM(L18:L22)</f>
        <v>1445</v>
      </c>
      <c r="M23" s="143">
        <f>IFERROR(K23/L23,0)</f>
        <v>0</v>
      </c>
      <c r="N23" s="274">
        <f>L23</f>
        <v>1445</v>
      </c>
      <c r="O23" s="108"/>
      <c r="P23" s="109"/>
      <c r="Q23" s="109"/>
      <c r="R23" s="109"/>
      <c r="S23" s="109"/>
      <c r="T23" s="109"/>
      <c r="U23" s="109"/>
      <c r="V23" s="109"/>
      <c r="W23" s="109"/>
      <c r="X23" s="109"/>
      <c r="Y23" s="109"/>
      <c r="Z23" s="109"/>
    </row>
    <row r="24" spans="1:26" ht="24" customHeight="1" thickTop="1" thickBot="1" x14ac:dyDescent="0.3">
      <c r="A24" s="301" t="s">
        <v>151</v>
      </c>
      <c r="B24" s="302"/>
      <c r="C24" s="302"/>
      <c r="D24" s="302"/>
      <c r="E24" s="302"/>
      <c r="F24" s="302"/>
      <c r="G24" s="302"/>
      <c r="H24" s="304"/>
      <c r="I24" s="302"/>
      <c r="J24" s="302"/>
      <c r="K24" s="302"/>
      <c r="L24" s="305"/>
      <c r="M24" s="305"/>
      <c r="N24" s="306"/>
      <c r="O24" s="108"/>
      <c r="P24" s="109"/>
      <c r="Q24" s="109"/>
      <c r="R24" s="109"/>
      <c r="S24" s="109"/>
      <c r="T24" s="109"/>
      <c r="U24" s="109"/>
      <c r="V24" s="109"/>
      <c r="W24" s="109"/>
      <c r="X24" s="109"/>
      <c r="Y24" s="109"/>
      <c r="Z24" s="109"/>
    </row>
    <row r="25" spans="1:26" ht="13" thickTop="1" x14ac:dyDescent="0.25">
      <c r="A25" s="135" t="s">
        <v>124</v>
      </c>
      <c r="B25" s="118" t="s">
        <v>33</v>
      </c>
      <c r="C25" s="118" t="s">
        <v>34</v>
      </c>
      <c r="D25" s="118">
        <f>COUNTIF('F4'!$C$4:$C$41,"R")</f>
        <v>30</v>
      </c>
      <c r="E25" s="118">
        <f>COUNTIF('F4'!$C$4:$C$41,"D")</f>
        <v>7</v>
      </c>
      <c r="F25" s="118">
        <f t="shared" si="3"/>
        <v>37</v>
      </c>
      <c r="G25" s="118">
        <f>COUNTIF('F4'!$D$4:$D$41,"&lt;&gt;")</f>
        <v>0</v>
      </c>
      <c r="H25" s="136">
        <f t="shared" si="4"/>
        <v>0</v>
      </c>
      <c r="I25" s="118">
        <f>COUNTIFS('F4'!$C$4:$C$161,"R",'F4'!$H$4:$H$161,"N")</f>
        <v>0</v>
      </c>
      <c r="J25" s="118">
        <f>COUNTIFS('F4'!$D$4:$D$41,"&lt;&gt;",'F4'!$E$4:$E$41,"")</f>
        <v>0</v>
      </c>
      <c r="K25" s="118">
        <f>SUM('F4'!$I$4:$I$161)</f>
        <v>0</v>
      </c>
      <c r="L25" s="144">
        <f t="shared" si="5"/>
        <v>335</v>
      </c>
      <c r="M25" s="144">
        <f t="shared" si="6"/>
        <v>0</v>
      </c>
      <c r="N25" s="145"/>
      <c r="O25" s="108"/>
      <c r="P25" s="109"/>
      <c r="Q25" s="109"/>
      <c r="R25" s="109"/>
      <c r="S25" s="109"/>
      <c r="T25" s="109"/>
      <c r="U25" s="109"/>
      <c r="V25" s="109"/>
      <c r="W25" s="109"/>
      <c r="X25" s="109"/>
      <c r="Y25" s="109"/>
      <c r="Z25" s="109"/>
    </row>
    <row r="26" spans="1:26" x14ac:dyDescent="0.25">
      <c r="A26" s="121" t="s">
        <v>124</v>
      </c>
      <c r="B26" s="110" t="s">
        <v>38</v>
      </c>
      <c r="C26" s="110" t="s">
        <v>39</v>
      </c>
      <c r="D26" s="110">
        <f>COUNTIF('F5'!$C$4:$C$22,"R")</f>
        <v>15</v>
      </c>
      <c r="E26" s="110">
        <f>COUNTIF('F5'!$C$4:$C$22,"D")</f>
        <v>4</v>
      </c>
      <c r="F26" s="110">
        <f t="shared" si="3"/>
        <v>19</v>
      </c>
      <c r="G26" s="110">
        <f>COUNTIF('F5'!$D$4:$D$22,"&lt;&gt;")</f>
        <v>0</v>
      </c>
      <c r="H26" s="113">
        <f t="shared" si="4"/>
        <v>0</v>
      </c>
      <c r="I26" s="110">
        <f>COUNTIFS('F5'!$C$4:$C$22,"R",'F5'!$H$4:$H$22,"N")</f>
        <v>0</v>
      </c>
      <c r="J26" s="110">
        <f>COUNTIFS('F5'!$D$4:$D$22,"&lt;&gt;",'F5'!$E$4:$E$22,"")</f>
        <v>0</v>
      </c>
      <c r="K26" s="110">
        <f>SUM('F5'!$I$4:$I$22)</f>
        <v>0</v>
      </c>
      <c r="L26" s="114">
        <f t="shared" si="5"/>
        <v>170</v>
      </c>
      <c r="M26" s="114">
        <f t="shared" si="6"/>
        <v>0</v>
      </c>
      <c r="N26" s="123"/>
      <c r="O26" s="108"/>
      <c r="P26" s="109"/>
      <c r="Q26" s="109"/>
      <c r="R26" s="109"/>
      <c r="S26" s="109"/>
      <c r="T26" s="109"/>
      <c r="U26" s="109"/>
      <c r="V26" s="109"/>
      <c r="W26" s="109"/>
      <c r="X26" s="109"/>
      <c r="Y26" s="109"/>
      <c r="Z26" s="109"/>
    </row>
    <row r="27" spans="1:26" x14ac:dyDescent="0.25">
      <c r="A27" s="121" t="s">
        <v>124</v>
      </c>
      <c r="B27" s="110" t="s">
        <v>40</v>
      </c>
      <c r="C27" s="110" t="s">
        <v>41</v>
      </c>
      <c r="D27" s="110">
        <f>COUNTIF('F6'!$C$4:$C$40,"R")</f>
        <v>19</v>
      </c>
      <c r="E27" s="110">
        <f>COUNTIF('F6'!$C$4:$C$40,"D")</f>
        <v>15</v>
      </c>
      <c r="F27" s="110">
        <f t="shared" si="3"/>
        <v>34</v>
      </c>
      <c r="G27" s="110">
        <f>COUNTIF('F6'!$D$4:$D$40,"&lt;&gt;")</f>
        <v>0</v>
      </c>
      <c r="H27" s="113">
        <f t="shared" si="4"/>
        <v>0</v>
      </c>
      <c r="I27" s="110">
        <f>COUNTIFS('F6'!$C$4:$C$40,"R",'F6'!$H$4:$H$40,"N")</f>
        <v>0</v>
      </c>
      <c r="J27" s="110">
        <f>COUNTIFS('F6'!$D$4:$D$40,"&lt;&gt;",'F6'!$E$4:$E$40,"")</f>
        <v>0</v>
      </c>
      <c r="K27" s="110">
        <f>SUM('F6'!$I$4:$I$40)</f>
        <v>0</v>
      </c>
      <c r="L27" s="114">
        <f t="shared" si="5"/>
        <v>265</v>
      </c>
      <c r="M27" s="114">
        <f t="shared" si="6"/>
        <v>0</v>
      </c>
      <c r="N27" s="123"/>
      <c r="O27" s="108"/>
      <c r="P27" s="109"/>
      <c r="Q27" s="109"/>
      <c r="R27" s="109"/>
      <c r="S27" s="109"/>
      <c r="T27" s="109"/>
      <c r="U27" s="109"/>
      <c r="V27" s="109"/>
      <c r="W27" s="109"/>
      <c r="X27" s="109"/>
      <c r="Y27" s="109"/>
      <c r="Z27" s="109"/>
    </row>
    <row r="28" spans="1:26" x14ac:dyDescent="0.25">
      <c r="A28" s="121" t="s">
        <v>124</v>
      </c>
      <c r="B28" s="110" t="s">
        <v>43</v>
      </c>
      <c r="C28" s="110" t="s">
        <v>44</v>
      </c>
      <c r="D28" s="110">
        <f>COUNTIF('F7'!$C$4:$C$26,"R")</f>
        <v>14</v>
      </c>
      <c r="E28" s="110">
        <f>COUNTIF('F7'!$C$4:$C$26,"D")</f>
        <v>5</v>
      </c>
      <c r="F28" s="110">
        <f t="shared" si="3"/>
        <v>19</v>
      </c>
      <c r="G28" s="110">
        <f>COUNTIF('F7'!$D$4:$D$26,"&lt;&gt;")</f>
        <v>0</v>
      </c>
      <c r="H28" s="113">
        <f t="shared" si="4"/>
        <v>0</v>
      </c>
      <c r="I28" s="110">
        <f>COUNTIFS('F7'!$C$4:$C$436,"R",'F7'!$H$4:$H$436,"N")</f>
        <v>0</v>
      </c>
      <c r="J28" s="110">
        <f>COUNTIFS('F7'!$D$4:$D$26,"&lt;&gt;",'F7'!$E$4:$E$26,"")</f>
        <v>0</v>
      </c>
      <c r="K28" s="110">
        <f>SUM('F7'!$I$4:$I$436)</f>
        <v>0</v>
      </c>
      <c r="L28" s="114">
        <f t="shared" si="5"/>
        <v>165</v>
      </c>
      <c r="M28" s="114">
        <f t="shared" si="6"/>
        <v>0</v>
      </c>
      <c r="N28" s="123"/>
      <c r="O28" s="108"/>
      <c r="P28" s="109"/>
      <c r="Q28" s="109"/>
      <c r="R28" s="109"/>
      <c r="S28" s="109"/>
      <c r="T28" s="109"/>
      <c r="U28" s="109"/>
      <c r="V28" s="109"/>
      <c r="W28" s="109"/>
      <c r="X28" s="109"/>
      <c r="Y28" s="109"/>
      <c r="Z28" s="109"/>
    </row>
    <row r="29" spans="1:26" x14ac:dyDescent="0.25">
      <c r="A29" s="121" t="s">
        <v>124</v>
      </c>
      <c r="B29" s="110" t="s">
        <v>48</v>
      </c>
      <c r="C29" s="110" t="s">
        <v>49</v>
      </c>
      <c r="D29" s="110">
        <f>COUNTIF('F8'!$C$4:$C$33,"R")</f>
        <v>17</v>
      </c>
      <c r="E29" s="110">
        <f>COUNTIF('F8'!$C$4:$C$33,"D")</f>
        <v>12</v>
      </c>
      <c r="F29" s="110">
        <f t="shared" si="3"/>
        <v>29</v>
      </c>
      <c r="G29" s="110">
        <f>COUNTIF('F8'!$D$4:$D$33,"&lt;&gt;")</f>
        <v>0</v>
      </c>
      <c r="H29" s="113">
        <f t="shared" si="4"/>
        <v>0</v>
      </c>
      <c r="I29" s="110">
        <f>COUNTIFS('F8'!$C$4:$C$180,"R",'F8'!$H$4:$H$180,"N")</f>
        <v>0</v>
      </c>
      <c r="J29" s="110">
        <f>COUNTIFS('F8'!$D$4:$D$33,"&lt;&gt;",'F8'!$E$4:$E$33,"")</f>
        <v>0</v>
      </c>
      <c r="K29" s="110">
        <f>SUM('F8'!$I$4:$I$180)</f>
        <v>0</v>
      </c>
      <c r="L29" s="114">
        <f t="shared" si="5"/>
        <v>230</v>
      </c>
      <c r="M29" s="114">
        <f t="shared" si="6"/>
        <v>0</v>
      </c>
      <c r="N29" s="123"/>
      <c r="O29" s="108"/>
      <c r="P29" s="109"/>
      <c r="Q29" s="109"/>
      <c r="R29" s="109"/>
      <c r="S29" s="109"/>
      <c r="T29" s="109"/>
      <c r="U29" s="109"/>
      <c r="V29" s="109"/>
      <c r="W29" s="109"/>
      <c r="X29" s="109"/>
      <c r="Y29" s="109"/>
      <c r="Z29" s="109"/>
    </row>
    <row r="30" spans="1:26" x14ac:dyDescent="0.25">
      <c r="A30" s="121" t="s">
        <v>124</v>
      </c>
      <c r="B30" s="110" t="s">
        <v>53</v>
      </c>
      <c r="C30" s="110" t="s">
        <v>54</v>
      </c>
      <c r="D30" s="110">
        <f>COUNTIF('F9'!$C$4:$C$18,"R")</f>
        <v>7</v>
      </c>
      <c r="E30" s="110">
        <f>COUNTIF('F9'!$C$4:$C$18,"D")</f>
        <v>5</v>
      </c>
      <c r="F30" s="110">
        <f t="shared" si="3"/>
        <v>12</v>
      </c>
      <c r="G30" s="110">
        <f>COUNTIF('F9'!$D$4:$D$18,"&lt;&gt;")</f>
        <v>0</v>
      </c>
      <c r="H30" s="113">
        <f t="shared" si="4"/>
        <v>0</v>
      </c>
      <c r="I30" s="110">
        <f>COUNTIFS('F9'!$C$4:$C$18,"R",'F9'!$H$4:$H$18,"N")</f>
        <v>0</v>
      </c>
      <c r="J30" s="110">
        <f>COUNTIFS('F9'!$D$4:$D$18,"&lt;&gt;",'F9'!$E$4:$E$18,"")</f>
        <v>0</v>
      </c>
      <c r="K30" s="110">
        <f>SUM('F9'!$I$4:$I$18)</f>
        <v>0</v>
      </c>
      <c r="L30" s="114">
        <f t="shared" si="5"/>
        <v>95</v>
      </c>
      <c r="M30" s="114">
        <f t="shared" si="6"/>
        <v>0</v>
      </c>
      <c r="N30" s="123"/>
      <c r="O30" s="108"/>
      <c r="P30" s="109"/>
      <c r="Q30" s="109"/>
      <c r="R30" s="109"/>
      <c r="S30" s="109"/>
      <c r="T30" s="109"/>
      <c r="U30" s="109"/>
      <c r="V30" s="109"/>
      <c r="W30" s="109"/>
      <c r="X30" s="109"/>
      <c r="Y30" s="109"/>
      <c r="Z30" s="109"/>
    </row>
    <row r="31" spans="1:26" ht="13.5" thickBot="1" x14ac:dyDescent="0.35">
      <c r="A31" s="138" t="s">
        <v>124</v>
      </c>
      <c r="B31" s="139" t="s">
        <v>58</v>
      </c>
      <c r="C31" s="139" t="s">
        <v>59</v>
      </c>
      <c r="D31" s="139">
        <f>COUNTIF('F10'!$C$4:$C$10,"R")</f>
        <v>4</v>
      </c>
      <c r="E31" s="139">
        <f>COUNTIF('F10'!$C$4:$C$10,"D")</f>
        <v>1</v>
      </c>
      <c r="F31" s="139">
        <f t="shared" si="3"/>
        <v>5</v>
      </c>
      <c r="G31" s="139">
        <f>COUNTIF('F10'!$D$4:$D$10,"&lt;&gt;")</f>
        <v>0</v>
      </c>
      <c r="H31" s="140">
        <f t="shared" si="4"/>
        <v>0</v>
      </c>
      <c r="I31" s="139">
        <f>COUNTIFS('F10'!$C$4:$C$10,"R",'F10'!$H$4:$H$10,"N")</f>
        <v>0</v>
      </c>
      <c r="J31" s="139">
        <f>COUNTIFS('F10'!$D$4:$D$10,"&lt;&gt;",'F10'!$E$4:$E$10,"")</f>
        <v>0</v>
      </c>
      <c r="K31" s="139">
        <f>SUM('F10'!$I$4:$I$10)</f>
        <v>0</v>
      </c>
      <c r="L31" s="146">
        <f t="shared" si="5"/>
        <v>45</v>
      </c>
      <c r="M31" s="146">
        <f t="shared" si="6"/>
        <v>0</v>
      </c>
      <c r="N31" s="270"/>
      <c r="O31" s="108"/>
      <c r="P31" s="109"/>
      <c r="Q31" s="109"/>
      <c r="R31" s="109"/>
      <c r="S31" s="109"/>
      <c r="T31" s="109"/>
      <c r="U31" s="109"/>
      <c r="V31" s="109"/>
      <c r="W31" s="109"/>
      <c r="X31" s="109"/>
      <c r="Y31" s="109"/>
      <c r="Z31" s="109"/>
    </row>
    <row r="32" spans="1:26" ht="14" thickTop="1" thickBot="1" x14ac:dyDescent="0.35">
      <c r="A32" s="271"/>
      <c r="B32" s="272"/>
      <c r="C32" s="141" t="s">
        <v>152</v>
      </c>
      <c r="D32" s="272">
        <f>SUM(D25:D31)</f>
        <v>106</v>
      </c>
      <c r="E32" s="272">
        <f>SUM(E25:E31)</f>
        <v>49</v>
      </c>
      <c r="F32" s="272">
        <f>SUM(F25:F31)</f>
        <v>155</v>
      </c>
      <c r="G32" s="272">
        <f>SUM(G25:G31)</f>
        <v>0</v>
      </c>
      <c r="H32" s="142">
        <f>IFERROR(G32/F32,0)</f>
        <v>0</v>
      </c>
      <c r="I32" s="272">
        <f>SUM(I25:I31)</f>
        <v>0</v>
      </c>
      <c r="J32" s="272">
        <f>SUM(J25:J31)</f>
        <v>0</v>
      </c>
      <c r="K32" s="272">
        <f>SUM(K25:K31)</f>
        <v>0</v>
      </c>
      <c r="L32" s="273">
        <f>SUM(L25:L31)</f>
        <v>1305</v>
      </c>
      <c r="M32" s="143">
        <f>IFERROR(K32/L32,0)</f>
        <v>0</v>
      </c>
      <c r="N32" s="274">
        <f>L32</f>
        <v>1305</v>
      </c>
      <c r="O32" s="108"/>
      <c r="P32" s="109"/>
      <c r="Q32" s="109"/>
      <c r="R32" s="109"/>
      <c r="S32" s="109"/>
      <c r="T32" s="109"/>
      <c r="U32" s="109"/>
      <c r="V32" s="109"/>
      <c r="W32" s="109"/>
      <c r="X32" s="109"/>
      <c r="Y32" s="109"/>
      <c r="Z32" s="109"/>
    </row>
    <row r="33" spans="1:26" ht="24" customHeight="1" thickTop="1" thickBot="1" x14ac:dyDescent="0.3">
      <c r="A33" s="301" t="s">
        <v>153</v>
      </c>
      <c r="B33" s="302"/>
      <c r="C33" s="302"/>
      <c r="D33" s="302"/>
      <c r="E33" s="302"/>
      <c r="F33" s="302"/>
      <c r="G33" s="302"/>
      <c r="H33" s="304"/>
      <c r="I33" s="302"/>
      <c r="J33" s="302"/>
      <c r="K33" s="302"/>
      <c r="L33" s="305"/>
      <c r="M33" s="305"/>
      <c r="N33" s="306"/>
      <c r="O33" s="108"/>
      <c r="P33" s="109"/>
      <c r="Q33" s="109"/>
      <c r="R33" s="109"/>
      <c r="S33" s="109"/>
      <c r="T33" s="109"/>
      <c r="U33" s="109"/>
      <c r="V33" s="109"/>
      <c r="W33" s="109"/>
      <c r="X33" s="109"/>
      <c r="Y33" s="109"/>
      <c r="Z33" s="109"/>
    </row>
    <row r="34" spans="1:26" ht="13" thickTop="1" x14ac:dyDescent="0.25">
      <c r="A34" s="135" t="s">
        <v>128</v>
      </c>
      <c r="B34" s="118" t="s">
        <v>14</v>
      </c>
      <c r="C34" s="118" t="s">
        <v>15</v>
      </c>
      <c r="D34" s="118">
        <f>COUNTIF('N1'!$C$4:$C$14,"R")</f>
        <v>7</v>
      </c>
      <c r="E34" s="118">
        <f>COUNTIF('N1'!$C$4:$C$14,"D")</f>
        <v>4</v>
      </c>
      <c r="F34" s="118">
        <f t="shared" si="3"/>
        <v>11</v>
      </c>
      <c r="G34" s="118">
        <f>COUNTIF('N1'!$D$4:$D$14,"&lt;&gt;")</f>
        <v>0</v>
      </c>
      <c r="H34" s="136">
        <f t="shared" si="4"/>
        <v>0</v>
      </c>
      <c r="I34" s="118">
        <f>COUNTIFS('N1'!$C$4:$C$14,"R",'N1'!$H$4:$H$14,"N")</f>
        <v>0</v>
      </c>
      <c r="J34" s="118">
        <f>COUNTIFS('N1'!$D$4:$D$14,"&lt;&gt;",'N1'!$E$4:$E$14,"")</f>
        <v>0</v>
      </c>
      <c r="K34" s="118">
        <f>SUM('N1'!$I$4:$I$14)</f>
        <v>0</v>
      </c>
      <c r="L34" s="144">
        <f t="shared" si="5"/>
        <v>90</v>
      </c>
      <c r="M34" s="144">
        <f t="shared" si="6"/>
        <v>0</v>
      </c>
      <c r="N34" s="145"/>
      <c r="O34" s="108"/>
      <c r="P34" s="109"/>
      <c r="Q34" s="109"/>
      <c r="R34" s="109"/>
      <c r="S34" s="109"/>
      <c r="T34" s="109"/>
      <c r="U34" s="109"/>
      <c r="V34" s="109"/>
      <c r="W34" s="109"/>
      <c r="X34" s="109"/>
      <c r="Y34" s="109"/>
      <c r="Z34" s="109"/>
    </row>
    <row r="35" spans="1:26" x14ac:dyDescent="0.25">
      <c r="A35" s="121" t="s">
        <v>128</v>
      </c>
      <c r="B35" s="110" t="s">
        <v>19</v>
      </c>
      <c r="C35" s="110" t="s">
        <v>20</v>
      </c>
      <c r="D35" s="110">
        <f>COUNTIF('N2'!$C$4:$C$20,"R")</f>
        <v>6</v>
      </c>
      <c r="E35" s="110">
        <f>COUNTIF('N2'!$C$4:$C$20,"D")</f>
        <v>8</v>
      </c>
      <c r="F35" s="110">
        <f t="shared" si="3"/>
        <v>14</v>
      </c>
      <c r="G35" s="110">
        <f>COUNTIF('N2'!$D$4:$D$20,"&lt;&gt;")</f>
        <v>0</v>
      </c>
      <c r="H35" s="113">
        <f t="shared" si="4"/>
        <v>0</v>
      </c>
      <c r="I35" s="110">
        <f>COUNTIFS('N2'!$C$4:$C$20,"R",'N2'!$H$4:$H$20,"N")</f>
        <v>0</v>
      </c>
      <c r="J35" s="110">
        <f>COUNTIFS('N2'!$D$4:$D$20,"&lt;&gt;",'N2'!$E$4:$E$20,"")</f>
        <v>0</v>
      </c>
      <c r="K35" s="110">
        <f>SUM('N2'!$I$4:$I$20)</f>
        <v>0</v>
      </c>
      <c r="L35" s="114">
        <f t="shared" si="5"/>
        <v>100</v>
      </c>
      <c r="M35" s="114">
        <f t="shared" si="6"/>
        <v>0</v>
      </c>
      <c r="N35" s="123"/>
      <c r="O35" s="108"/>
      <c r="P35" s="109"/>
      <c r="Q35" s="109"/>
      <c r="R35" s="109"/>
      <c r="S35" s="109"/>
      <c r="T35" s="109"/>
      <c r="U35" s="109"/>
      <c r="V35" s="109"/>
      <c r="W35" s="109"/>
      <c r="X35" s="109"/>
      <c r="Y35" s="109"/>
      <c r="Z35" s="109"/>
    </row>
    <row r="36" spans="1:26" x14ac:dyDescent="0.25">
      <c r="A36" s="121" t="s">
        <v>128</v>
      </c>
      <c r="B36" s="110" t="s">
        <v>23</v>
      </c>
      <c r="C36" s="110" t="s">
        <v>24</v>
      </c>
      <c r="D36" s="110">
        <f>COUNTIF('N3'!$C$4:$C$26,"R")</f>
        <v>19</v>
      </c>
      <c r="E36" s="110">
        <f>COUNTIF('N3'!$C$4:$C$26,"D")</f>
        <v>4</v>
      </c>
      <c r="F36" s="110">
        <f t="shared" si="3"/>
        <v>23</v>
      </c>
      <c r="G36" s="110">
        <f>COUNTIF('N3'!$D$4:$D$26,"&lt;&gt;")</f>
        <v>0</v>
      </c>
      <c r="H36" s="113">
        <f t="shared" si="4"/>
        <v>0</v>
      </c>
      <c r="I36" s="110">
        <f>COUNTIFS('N3'!$C$4:$C$26,"R",'N3'!$H$4:$H$26,"N")</f>
        <v>0</v>
      </c>
      <c r="J36" s="110">
        <f>COUNTIFS('N3'!$D$4:$D$26,"&lt;&gt;",'N3'!$E$4:$E$26,"")</f>
        <v>0</v>
      </c>
      <c r="K36" s="110">
        <f>SUM('N3'!$I$4:$I$26)</f>
        <v>0</v>
      </c>
      <c r="L36" s="114">
        <f t="shared" si="5"/>
        <v>210</v>
      </c>
      <c r="M36" s="114">
        <f t="shared" si="6"/>
        <v>0</v>
      </c>
      <c r="N36" s="123"/>
      <c r="O36" s="108"/>
      <c r="P36" s="109"/>
      <c r="Q36" s="109"/>
      <c r="R36" s="109"/>
      <c r="S36" s="109"/>
      <c r="T36" s="109"/>
      <c r="U36" s="109"/>
      <c r="V36" s="109"/>
      <c r="W36" s="109"/>
      <c r="X36" s="109"/>
      <c r="Y36" s="109"/>
      <c r="Z36" s="109"/>
    </row>
    <row r="37" spans="1:26" x14ac:dyDescent="0.25">
      <c r="A37" s="121" t="s">
        <v>128</v>
      </c>
      <c r="B37" s="110" t="s">
        <v>27</v>
      </c>
      <c r="C37" s="110" t="s">
        <v>28</v>
      </c>
      <c r="D37" s="110">
        <f>COUNTIF('N4'!$C$4:$C$18,"R")</f>
        <v>14</v>
      </c>
      <c r="E37" s="110">
        <f>COUNTIF('N4'!$C$4:$C$18,"D")</f>
        <v>1</v>
      </c>
      <c r="F37" s="110">
        <f t="shared" si="3"/>
        <v>15</v>
      </c>
      <c r="G37" s="110">
        <f>COUNTIF('N4'!$D$4:$D$18,"&lt;&gt;")</f>
        <v>0</v>
      </c>
      <c r="H37" s="113">
        <f t="shared" si="4"/>
        <v>0</v>
      </c>
      <c r="I37" s="110">
        <f>COUNTIFS('N4'!$C$4:$C$18,"R",'N4'!$H$4:$H$18,"N")</f>
        <v>0</v>
      </c>
      <c r="J37" s="110">
        <f>COUNTIFS('N4'!$D$4:$D$18,"&lt;&gt;",'N4'!$E$4:$E$18,"")</f>
        <v>0</v>
      </c>
      <c r="K37" s="110">
        <f>SUM('N4'!$I$4:$I$18)</f>
        <v>0</v>
      </c>
      <c r="L37" s="114">
        <f t="shared" si="5"/>
        <v>145</v>
      </c>
      <c r="M37" s="114">
        <f t="shared" si="6"/>
        <v>0</v>
      </c>
      <c r="N37" s="123"/>
      <c r="O37" s="108"/>
      <c r="P37" s="109"/>
      <c r="Q37" s="109"/>
      <c r="R37" s="109"/>
      <c r="S37" s="109"/>
      <c r="T37" s="109"/>
      <c r="U37" s="109"/>
      <c r="V37" s="109"/>
      <c r="W37" s="109"/>
      <c r="X37" s="109"/>
      <c r="Y37" s="109"/>
      <c r="Z37" s="109"/>
    </row>
    <row r="38" spans="1:26" x14ac:dyDescent="0.25">
      <c r="A38" s="121" t="s">
        <v>128</v>
      </c>
      <c r="B38" s="110" t="s">
        <v>31</v>
      </c>
      <c r="C38" s="110" t="s">
        <v>32</v>
      </c>
      <c r="D38" s="110">
        <f>COUNTIF('N5'!$C$4:$C$17,"R")</f>
        <v>14</v>
      </c>
      <c r="E38" s="110">
        <f>COUNTIF('N5'!$C$4:$C$17,"D")</f>
        <v>0</v>
      </c>
      <c r="F38" s="110">
        <f t="shared" si="3"/>
        <v>14</v>
      </c>
      <c r="G38" s="110">
        <f>COUNTIF('N5'!$D$4:$D$17,"&lt;&gt;")</f>
        <v>0</v>
      </c>
      <c r="H38" s="113">
        <f t="shared" si="4"/>
        <v>0</v>
      </c>
      <c r="I38" s="110">
        <f>COUNTIFS('N5'!$C$4:$C$17,"R",'N5'!$H$4:$H$17,"N")</f>
        <v>0</v>
      </c>
      <c r="J38" s="110">
        <f>COUNTIFS('N5'!$D$4:$D$17,"&lt;&gt;",'N5'!$E$4:$E$17,"")</f>
        <v>0</v>
      </c>
      <c r="K38" s="110">
        <f>SUM('N5'!$I$4:$I$17)</f>
        <v>0</v>
      </c>
      <c r="L38" s="114">
        <f t="shared" si="5"/>
        <v>140</v>
      </c>
      <c r="M38" s="114">
        <f t="shared" si="6"/>
        <v>0</v>
      </c>
      <c r="N38" s="123"/>
      <c r="O38" s="108"/>
      <c r="P38" s="109"/>
      <c r="Q38" s="109"/>
      <c r="R38" s="109"/>
      <c r="S38" s="109"/>
      <c r="T38" s="109"/>
      <c r="U38" s="109"/>
      <c r="V38" s="109"/>
      <c r="W38" s="109"/>
      <c r="X38" s="109"/>
      <c r="Y38" s="109"/>
      <c r="Z38" s="109"/>
    </row>
    <row r="39" spans="1:26" ht="13.5" thickBot="1" x14ac:dyDescent="0.35">
      <c r="A39" s="138" t="s">
        <v>128</v>
      </c>
      <c r="B39" s="139" t="s">
        <v>36</v>
      </c>
      <c r="C39" s="139" t="s">
        <v>37</v>
      </c>
      <c r="D39" s="139">
        <f>COUNTIF('N6'!$C$4:$C$19,"R")</f>
        <v>12</v>
      </c>
      <c r="E39" s="139">
        <f>COUNTIF('N6'!$C$4:$C$19,"D")</f>
        <v>4</v>
      </c>
      <c r="F39" s="139">
        <f t="shared" si="3"/>
        <v>16</v>
      </c>
      <c r="G39" s="139">
        <f>COUNTIF('N6'!$D$4:$D$19,"&lt;&gt;")</f>
        <v>0</v>
      </c>
      <c r="H39" s="140">
        <f t="shared" si="4"/>
        <v>0</v>
      </c>
      <c r="I39" s="139">
        <f>COUNTIFS('N6'!$C$4:$C$19,"R",'N6'!$H$4:$H$19,"N")</f>
        <v>0</v>
      </c>
      <c r="J39" s="139">
        <f>COUNTIFS('N6'!$D$4:$D$19,"&lt;&gt;",'N6'!$E$4:$E$19,"")</f>
        <v>0</v>
      </c>
      <c r="K39" s="139">
        <f>SUM('N6'!$I$4:$I$19)</f>
        <v>0</v>
      </c>
      <c r="L39" s="146">
        <f t="shared" si="5"/>
        <v>140</v>
      </c>
      <c r="M39" s="146">
        <f t="shared" si="6"/>
        <v>0</v>
      </c>
      <c r="N39" s="270"/>
      <c r="O39" s="108"/>
      <c r="P39" s="109"/>
      <c r="Q39" s="109"/>
      <c r="R39" s="109"/>
      <c r="S39" s="109"/>
      <c r="T39" s="109"/>
      <c r="U39" s="109"/>
      <c r="V39" s="109"/>
      <c r="W39" s="109"/>
      <c r="X39" s="109"/>
      <c r="Y39" s="109"/>
      <c r="Z39" s="109"/>
    </row>
    <row r="40" spans="1:26" ht="14" thickTop="1" thickBot="1" x14ac:dyDescent="0.35">
      <c r="A40" s="275"/>
      <c r="B40" s="276"/>
      <c r="C40" s="141" t="s">
        <v>154</v>
      </c>
      <c r="D40" s="272">
        <f>SUM(D34:D39)</f>
        <v>72</v>
      </c>
      <c r="E40" s="272">
        <f>SUM(E34:E39)</f>
        <v>21</v>
      </c>
      <c r="F40" s="272">
        <f>SUM(F34:F39)</f>
        <v>93</v>
      </c>
      <c r="G40" s="272">
        <f>SUM(G34:G39)</f>
        <v>0</v>
      </c>
      <c r="H40" s="142">
        <f>IFERROR(G40/F40,0)</f>
        <v>0</v>
      </c>
      <c r="I40" s="272">
        <f>SUM(I34:I39)</f>
        <v>0</v>
      </c>
      <c r="J40" s="272">
        <f>SUM(J34:J39)</f>
        <v>0</v>
      </c>
      <c r="K40" s="272">
        <f>SUM(K34:K39)</f>
        <v>0</v>
      </c>
      <c r="L40" s="273">
        <f>SUM(L34:L39)</f>
        <v>825</v>
      </c>
      <c r="M40" s="143">
        <f>IFERROR(K40/L40,0)</f>
        <v>0</v>
      </c>
      <c r="N40" s="274">
        <f>L40</f>
        <v>825</v>
      </c>
      <c r="O40" s="108"/>
      <c r="P40" s="109"/>
      <c r="Q40" s="109"/>
      <c r="R40" s="109"/>
      <c r="S40" s="109"/>
      <c r="T40" s="109"/>
      <c r="U40" s="109"/>
      <c r="V40" s="109"/>
      <c r="W40" s="109"/>
      <c r="X40" s="109"/>
      <c r="Y40" s="109"/>
      <c r="Z40" s="109"/>
    </row>
    <row r="41" spans="1:26" ht="14" thickTop="1" thickBot="1" x14ac:dyDescent="0.35">
      <c r="A41" s="147"/>
      <c r="B41" s="148"/>
      <c r="C41" s="277" t="s">
        <v>155</v>
      </c>
      <c r="D41" s="278">
        <f>SUM(D23,D32,D40)</f>
        <v>320</v>
      </c>
      <c r="E41" s="278">
        <f>SUM(E23,E32,E40)</f>
        <v>75</v>
      </c>
      <c r="F41" s="278">
        <f>SUM(F23,F32,F40)</f>
        <v>395</v>
      </c>
      <c r="G41" s="279">
        <f>SUM(G23,G32,G40)</f>
        <v>0</v>
      </c>
      <c r="H41" s="280">
        <f>IFERROR(G41/F41,0)</f>
        <v>0</v>
      </c>
      <c r="I41" s="279">
        <f>SUM(I23,I32,I40)</f>
        <v>0</v>
      </c>
      <c r="J41" s="279">
        <f>SUM(J23,J32,J40)</f>
        <v>0</v>
      </c>
      <c r="K41" s="279">
        <f>SUM(K23,K32,K40)</f>
        <v>0</v>
      </c>
      <c r="L41" s="281">
        <f>SUM(L23,L32,L40)</f>
        <v>3575</v>
      </c>
      <c r="M41" s="281">
        <f>IFERROR(K41/L41,0)</f>
        <v>0</v>
      </c>
      <c r="N41" s="282">
        <f>SUM(N23,N32,N40)</f>
        <v>3575</v>
      </c>
      <c r="O41" s="108"/>
      <c r="P41" s="109"/>
      <c r="Q41" s="109"/>
      <c r="R41" s="109"/>
      <c r="S41" s="109"/>
      <c r="T41" s="109"/>
      <c r="U41" s="109"/>
      <c r="V41" s="109"/>
      <c r="W41" s="109"/>
      <c r="X41" s="109"/>
      <c r="Y41" s="109"/>
      <c r="Z41" s="109"/>
    </row>
    <row r="42" spans="1:26" x14ac:dyDescent="0.25">
      <c r="A42" s="118"/>
      <c r="B42" s="118"/>
      <c r="C42" s="118"/>
      <c r="D42" s="118"/>
      <c r="E42" s="118"/>
      <c r="F42" s="118"/>
      <c r="G42" s="118"/>
      <c r="H42" s="118"/>
      <c r="I42" s="118"/>
      <c r="J42" s="118"/>
      <c r="K42" s="118"/>
      <c r="L42" s="118"/>
      <c r="M42" s="118"/>
      <c r="N42" s="120"/>
      <c r="O42" s="109"/>
      <c r="P42" s="109"/>
      <c r="Q42" s="109"/>
      <c r="R42" s="109"/>
      <c r="S42" s="109"/>
      <c r="T42" s="109"/>
      <c r="U42" s="109"/>
      <c r="V42" s="109"/>
      <c r="W42" s="109"/>
      <c r="X42" s="109"/>
      <c r="Y42" s="109"/>
      <c r="Z42" s="109"/>
    </row>
    <row r="43" spans="1:26" ht="13" x14ac:dyDescent="0.3">
      <c r="A43" s="300" t="s">
        <v>156</v>
      </c>
      <c r="B43" s="300"/>
      <c r="C43" s="300"/>
      <c r="D43" s="300"/>
      <c r="E43" s="300"/>
      <c r="F43" s="300"/>
      <c r="G43" s="300"/>
      <c r="H43" s="300"/>
      <c r="I43" s="300"/>
      <c r="J43" s="300"/>
      <c r="K43" s="300"/>
      <c r="L43" s="300"/>
      <c r="M43" s="300"/>
      <c r="N43" s="109"/>
      <c r="O43" s="109"/>
      <c r="P43" s="109"/>
      <c r="Q43" s="109"/>
      <c r="R43" s="109"/>
      <c r="S43" s="109"/>
      <c r="T43" s="109"/>
      <c r="U43" s="109"/>
      <c r="V43" s="109"/>
      <c r="W43" s="109"/>
      <c r="X43" s="109"/>
      <c r="Y43" s="109"/>
      <c r="Z43" s="109"/>
    </row>
    <row r="44" spans="1:26" ht="13" x14ac:dyDescent="0.3">
      <c r="A44" s="115">
        <v>1</v>
      </c>
      <c r="B44" s="297" t="s">
        <v>157</v>
      </c>
      <c r="C44" s="297"/>
      <c r="D44" s="297"/>
      <c r="E44" s="297"/>
      <c r="F44" s="297"/>
      <c r="G44" s="297"/>
      <c r="H44" s="297"/>
      <c r="I44" s="297"/>
      <c r="J44" s="297"/>
      <c r="K44" s="297"/>
      <c r="L44" s="297"/>
      <c r="M44" s="297"/>
      <c r="N44" s="109"/>
      <c r="O44" s="109"/>
      <c r="P44" s="109"/>
      <c r="Q44" s="109"/>
      <c r="R44" s="109"/>
      <c r="S44" s="109"/>
      <c r="T44" s="109"/>
      <c r="U44" s="109"/>
      <c r="V44" s="109"/>
      <c r="W44" s="109"/>
      <c r="X44" s="109"/>
      <c r="Y44" s="109"/>
      <c r="Z44" s="109"/>
    </row>
    <row r="45" spans="1:26" ht="13" x14ac:dyDescent="0.3">
      <c r="A45" s="115">
        <v>2</v>
      </c>
      <c r="B45" s="297" t="s">
        <v>158</v>
      </c>
      <c r="C45" s="297"/>
      <c r="D45" s="297"/>
      <c r="E45" s="297"/>
      <c r="F45" s="297"/>
      <c r="G45" s="297"/>
      <c r="H45" s="297"/>
      <c r="I45" s="297"/>
      <c r="J45" s="297"/>
      <c r="K45" s="297"/>
      <c r="L45" s="297"/>
      <c r="M45" s="297"/>
      <c r="N45" s="109"/>
      <c r="O45" s="109"/>
      <c r="P45" s="109"/>
      <c r="Q45" s="109"/>
      <c r="R45" s="109"/>
      <c r="S45" s="109"/>
      <c r="T45" s="109"/>
      <c r="U45" s="109"/>
      <c r="V45" s="109"/>
      <c r="W45" s="109"/>
      <c r="X45" s="109"/>
      <c r="Y45" s="109"/>
      <c r="Z45" s="109"/>
    </row>
    <row r="46" spans="1:26" ht="13" x14ac:dyDescent="0.3">
      <c r="A46" s="115">
        <v>3</v>
      </c>
      <c r="B46" s="297" t="s">
        <v>159</v>
      </c>
      <c r="C46" s="297"/>
      <c r="D46" s="297"/>
      <c r="E46" s="297"/>
      <c r="F46" s="297"/>
      <c r="G46" s="297"/>
      <c r="H46" s="297"/>
      <c r="I46" s="297"/>
      <c r="J46" s="297"/>
      <c r="K46" s="297"/>
      <c r="L46" s="297"/>
      <c r="M46" s="297"/>
      <c r="N46" s="109"/>
      <c r="O46" s="109"/>
      <c r="P46" s="109"/>
      <c r="Q46" s="109"/>
      <c r="R46" s="109"/>
      <c r="S46" s="109"/>
      <c r="T46" s="109"/>
      <c r="U46" s="109"/>
      <c r="V46" s="109"/>
      <c r="W46" s="109"/>
      <c r="X46" s="109"/>
      <c r="Y46" s="109"/>
      <c r="Z46" s="109"/>
    </row>
    <row r="47" spans="1:26" ht="13" x14ac:dyDescent="0.3">
      <c r="A47" s="115">
        <v>4</v>
      </c>
      <c r="B47" s="297" t="s">
        <v>160</v>
      </c>
      <c r="C47" s="297"/>
      <c r="D47" s="297"/>
      <c r="E47" s="297"/>
      <c r="F47" s="297"/>
      <c r="G47" s="297"/>
      <c r="H47" s="297"/>
      <c r="I47" s="297"/>
      <c r="J47" s="297"/>
      <c r="K47" s="297"/>
      <c r="L47" s="297"/>
      <c r="M47" s="297"/>
      <c r="N47" s="109"/>
      <c r="O47" s="109"/>
      <c r="P47" s="109"/>
      <c r="Q47" s="109"/>
      <c r="R47" s="109"/>
      <c r="S47" s="109"/>
      <c r="T47" s="109"/>
      <c r="U47" s="109"/>
      <c r="V47" s="109"/>
      <c r="W47" s="109"/>
      <c r="X47" s="109"/>
      <c r="Y47" s="109"/>
      <c r="Z47" s="109"/>
    </row>
    <row r="48" spans="1:26" ht="13" x14ac:dyDescent="0.3">
      <c r="A48" s="115">
        <v>5</v>
      </c>
      <c r="B48" s="297" t="s">
        <v>161</v>
      </c>
      <c r="C48" s="297"/>
      <c r="D48" s="297"/>
      <c r="E48" s="297"/>
      <c r="F48" s="297"/>
      <c r="G48" s="297"/>
      <c r="H48" s="297"/>
      <c r="I48" s="297"/>
      <c r="J48" s="297"/>
      <c r="K48" s="297"/>
      <c r="L48" s="297"/>
      <c r="M48" s="297"/>
      <c r="N48" s="109"/>
      <c r="O48" s="109"/>
      <c r="P48" s="109"/>
      <c r="Q48" s="109"/>
      <c r="R48" s="109"/>
      <c r="S48" s="109"/>
      <c r="T48" s="109"/>
      <c r="U48" s="109"/>
      <c r="V48" s="109"/>
      <c r="W48" s="109"/>
      <c r="X48" s="109"/>
      <c r="Y48" s="109"/>
      <c r="Z48" s="109"/>
    </row>
    <row r="49" spans="1:26" ht="13" x14ac:dyDescent="0.3">
      <c r="A49" s="115">
        <v>6</v>
      </c>
      <c r="B49" s="297" t="s">
        <v>162</v>
      </c>
      <c r="C49" s="297"/>
      <c r="D49" s="297"/>
      <c r="E49" s="297"/>
      <c r="F49" s="297"/>
      <c r="G49" s="297"/>
      <c r="H49" s="297"/>
      <c r="I49" s="297"/>
      <c r="J49" s="297"/>
      <c r="K49" s="297"/>
      <c r="L49" s="297"/>
      <c r="M49" s="297"/>
      <c r="N49" s="109"/>
      <c r="O49" s="109"/>
      <c r="P49" s="109"/>
      <c r="Q49" s="109"/>
      <c r="R49" s="109"/>
      <c r="S49" s="109"/>
      <c r="T49" s="109"/>
      <c r="U49" s="109"/>
      <c r="V49" s="109"/>
      <c r="W49" s="109"/>
      <c r="X49" s="109"/>
      <c r="Y49" s="109"/>
      <c r="Z49" s="109"/>
    </row>
    <row r="50" spans="1:26" x14ac:dyDescent="0.25">
      <c r="A50" s="110"/>
      <c r="B50" s="110"/>
      <c r="C50" s="110"/>
      <c r="D50" s="110"/>
      <c r="E50" s="110"/>
      <c r="F50" s="110"/>
      <c r="G50" s="110"/>
      <c r="H50" s="110"/>
      <c r="I50" s="110"/>
      <c r="J50" s="110"/>
      <c r="K50" s="110"/>
      <c r="L50" s="110"/>
      <c r="M50" s="110"/>
      <c r="N50" s="109"/>
      <c r="O50" s="109"/>
      <c r="P50" s="109"/>
      <c r="Q50" s="109"/>
      <c r="R50" s="109"/>
      <c r="S50" s="109"/>
      <c r="T50" s="109"/>
      <c r="U50" s="109"/>
      <c r="V50" s="109"/>
      <c r="W50" s="109"/>
      <c r="X50" s="109"/>
      <c r="Y50" s="109"/>
      <c r="Z50" s="109"/>
    </row>
    <row r="51" spans="1:26" ht="13" x14ac:dyDescent="0.3">
      <c r="A51" s="298" t="s">
        <v>163</v>
      </c>
      <c r="B51" s="298"/>
      <c r="C51" s="298"/>
      <c r="D51" s="298"/>
      <c r="E51" s="298"/>
      <c r="F51" s="298"/>
      <c r="G51" s="298"/>
      <c r="H51" s="298"/>
      <c r="I51" s="298"/>
      <c r="J51" s="298"/>
      <c r="K51" s="298"/>
      <c r="L51" s="298"/>
      <c r="M51" s="298"/>
      <c r="N51" s="109"/>
      <c r="O51" s="109"/>
      <c r="P51" s="109"/>
      <c r="Q51" s="109"/>
      <c r="R51" s="109"/>
      <c r="S51" s="109"/>
      <c r="T51" s="109"/>
      <c r="U51" s="109"/>
      <c r="V51" s="109"/>
      <c r="W51" s="109"/>
      <c r="X51" s="109"/>
      <c r="Y51" s="109"/>
      <c r="Z51" s="109"/>
    </row>
    <row r="52" spans="1:26" ht="13" x14ac:dyDescent="0.3">
      <c r="A52" s="116" t="s">
        <v>72</v>
      </c>
      <c r="B52" s="110" t="s">
        <v>73</v>
      </c>
      <c r="C52" s="117">
        <v>5</v>
      </c>
      <c r="D52" s="110"/>
      <c r="E52" s="110"/>
      <c r="F52" s="110"/>
      <c r="G52" s="110"/>
      <c r="H52" s="110"/>
      <c r="I52" s="110"/>
      <c r="J52" s="110"/>
      <c r="K52" s="110"/>
      <c r="L52" s="110"/>
      <c r="M52" s="110"/>
      <c r="N52" s="109"/>
      <c r="O52" s="109"/>
      <c r="P52" s="109"/>
      <c r="Q52" s="109"/>
      <c r="R52" s="109"/>
      <c r="S52" s="109"/>
      <c r="T52" s="109"/>
      <c r="U52" s="109"/>
      <c r="V52" s="109"/>
      <c r="W52" s="109"/>
      <c r="X52" s="109"/>
      <c r="Y52" s="109"/>
      <c r="Z52" s="109"/>
    </row>
    <row r="53" spans="1:26" ht="13" x14ac:dyDescent="0.3">
      <c r="A53" s="116" t="s">
        <v>75</v>
      </c>
      <c r="B53" s="110" t="s">
        <v>164</v>
      </c>
      <c r="C53" s="117">
        <v>5</v>
      </c>
      <c r="D53" s="110"/>
      <c r="E53" s="110"/>
      <c r="F53" s="110"/>
      <c r="G53" s="110"/>
      <c r="H53" s="110"/>
      <c r="I53" s="110"/>
      <c r="J53" s="110"/>
      <c r="K53" s="110"/>
      <c r="L53" s="110"/>
      <c r="M53" s="110"/>
      <c r="N53" s="109"/>
      <c r="O53" s="109"/>
      <c r="P53" s="109"/>
      <c r="Q53" s="109"/>
      <c r="R53" s="109"/>
      <c r="S53" s="109"/>
      <c r="T53" s="109"/>
      <c r="U53" s="109"/>
      <c r="V53" s="109"/>
      <c r="W53" s="109"/>
      <c r="X53" s="109"/>
      <c r="Y53" s="109"/>
      <c r="Z53" s="109"/>
    </row>
    <row r="54" spans="1:26" ht="13" x14ac:dyDescent="0.3">
      <c r="A54" s="116" t="s">
        <v>78</v>
      </c>
      <c r="B54" s="110" t="s">
        <v>165</v>
      </c>
      <c r="C54" s="117">
        <v>3</v>
      </c>
      <c r="D54" s="110"/>
      <c r="E54" s="110"/>
      <c r="F54" s="110"/>
      <c r="G54" s="110"/>
      <c r="H54" s="110"/>
      <c r="I54" s="110"/>
      <c r="J54" s="110"/>
      <c r="K54" s="110"/>
      <c r="L54" s="110"/>
      <c r="M54" s="110"/>
      <c r="N54" s="109"/>
      <c r="O54" s="109"/>
      <c r="P54" s="109"/>
      <c r="Q54" s="109"/>
      <c r="R54" s="109"/>
      <c r="S54" s="109"/>
      <c r="T54" s="109"/>
      <c r="U54" s="109"/>
      <c r="V54" s="109"/>
      <c r="W54" s="109"/>
      <c r="X54" s="109"/>
      <c r="Y54" s="109"/>
      <c r="Z54" s="109"/>
    </row>
    <row r="55" spans="1:26" ht="13" x14ac:dyDescent="0.3">
      <c r="A55" s="116" t="s">
        <v>80</v>
      </c>
      <c r="B55" s="110" t="s">
        <v>166</v>
      </c>
      <c r="C55" s="117">
        <v>2</v>
      </c>
      <c r="D55" s="110"/>
      <c r="E55" s="110"/>
      <c r="F55" s="110"/>
      <c r="G55" s="110"/>
      <c r="H55" s="110"/>
      <c r="I55" s="110"/>
      <c r="J55" s="110"/>
      <c r="K55" s="110"/>
      <c r="L55" s="110"/>
      <c r="M55" s="110"/>
      <c r="N55" s="109"/>
      <c r="O55" s="109"/>
      <c r="P55" s="109"/>
      <c r="Q55" s="109"/>
      <c r="R55" s="109"/>
      <c r="S55" s="109"/>
      <c r="T55" s="109"/>
      <c r="U55" s="109"/>
      <c r="V55" s="109"/>
      <c r="W55" s="109"/>
      <c r="X55" s="109"/>
      <c r="Y55" s="109"/>
      <c r="Z55" s="109"/>
    </row>
    <row r="56" spans="1:26" ht="13" x14ac:dyDescent="0.3">
      <c r="A56" s="116" t="s">
        <v>82</v>
      </c>
      <c r="B56" s="110" t="s">
        <v>167</v>
      </c>
      <c r="C56" s="117">
        <v>0</v>
      </c>
      <c r="D56" s="110"/>
      <c r="E56" s="110"/>
      <c r="F56" s="110"/>
      <c r="G56" s="110"/>
      <c r="H56" s="110"/>
      <c r="I56" s="110"/>
      <c r="J56" s="110"/>
      <c r="K56" s="110"/>
      <c r="L56" s="110"/>
      <c r="M56" s="110"/>
      <c r="N56" s="109"/>
      <c r="O56" s="109"/>
      <c r="P56" s="109"/>
      <c r="Q56" s="109"/>
      <c r="R56" s="109"/>
      <c r="S56" s="109"/>
      <c r="T56" s="109"/>
      <c r="U56" s="109"/>
      <c r="V56" s="109"/>
      <c r="W56" s="109"/>
      <c r="X56" s="109"/>
      <c r="Y56" s="109"/>
      <c r="Z56" s="109"/>
    </row>
  </sheetData>
  <mergeCells count="23">
    <mergeCell ref="A1:M1"/>
    <mergeCell ref="A2:M2"/>
    <mergeCell ref="A4:C4"/>
    <mergeCell ref="A5:C6"/>
    <mergeCell ref="D4:F4"/>
    <mergeCell ref="D5:F6"/>
    <mergeCell ref="G4:I4"/>
    <mergeCell ref="G5:I6"/>
    <mergeCell ref="J4:M4"/>
    <mergeCell ref="J5:M6"/>
    <mergeCell ref="A8:M8"/>
    <mergeCell ref="B47:M47"/>
    <mergeCell ref="B48:M48"/>
    <mergeCell ref="B49:M49"/>
    <mergeCell ref="A51:M51"/>
    <mergeCell ref="A15:M15"/>
    <mergeCell ref="A43:M43"/>
    <mergeCell ref="B44:M44"/>
    <mergeCell ref="B45:M45"/>
    <mergeCell ref="B46:M46"/>
    <mergeCell ref="A17:N17"/>
    <mergeCell ref="A24:N24"/>
    <mergeCell ref="A33:N33"/>
  </mergeCells>
  <conditionalFormatting sqref="H10:H12">
    <cfRule type="expression" dxfId="93" priority="4">
      <formula>H10&gt;0</formula>
    </cfRule>
  </conditionalFormatting>
  <conditionalFormatting sqref="L10:L12">
    <cfRule type="expression" dxfId="92" priority="1">
      <formula>L10="PASS"</formula>
    </cfRule>
    <cfRule type="expression" dxfId="91" priority="2">
      <formula>OR(L10="INCOMPLETE",L10="DETAIL NEEDED",L10="BELOW THRESHOLD")</formula>
    </cfRule>
    <cfRule type="expression" dxfId="90" priority="3">
      <formula>L10="FAIL — REQUIRED N"</formula>
    </cfRule>
  </conditionalFormatting>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9911F-A238-41C1-B3D3-59383A9ADD6B}">
  <dimension ref="A1:H324"/>
  <sheetViews>
    <sheetView zoomScale="75" zoomScaleNormal="75" workbookViewId="0">
      <pane ySplit="4" topLeftCell="A5" activePane="bottomLeft" state="frozen"/>
      <selection pane="bottomLeft" activeCell="I8" sqref="I8"/>
    </sheetView>
  </sheetViews>
  <sheetFormatPr defaultColWidth="8.81640625" defaultRowHeight="12.5" x14ac:dyDescent="0.25"/>
  <cols>
    <col min="1" max="1" width="15.453125" customWidth="1"/>
    <col min="2" max="2" width="13.453125" customWidth="1"/>
    <col min="3" max="3" width="14.453125" customWidth="1"/>
    <col min="4" max="4" width="65.453125" customWidth="1"/>
    <col min="5" max="5" width="10.81640625" customWidth="1"/>
    <col min="6" max="6" width="26.453125" customWidth="1"/>
    <col min="7" max="7" width="54.453125" customWidth="1"/>
    <col min="8" max="8" width="13.453125" customWidth="1"/>
  </cols>
  <sheetData>
    <row r="1" spans="1:8" ht="23" x14ac:dyDescent="0.5">
      <c r="A1" s="324" t="s">
        <v>168</v>
      </c>
      <c r="B1" s="325"/>
      <c r="C1" s="325"/>
      <c r="D1" s="326"/>
      <c r="E1" s="325"/>
      <c r="F1" s="326"/>
      <c r="G1" s="326"/>
      <c r="H1" s="325"/>
    </row>
    <row r="2" spans="1:8" x14ac:dyDescent="0.25">
      <c r="A2" s="325" t="s">
        <v>169</v>
      </c>
      <c r="B2" s="325"/>
      <c r="C2" s="325"/>
      <c r="D2" s="326"/>
      <c r="E2" s="325"/>
      <c r="F2" s="326"/>
      <c r="G2" s="326"/>
      <c r="H2" s="325"/>
    </row>
    <row r="3" spans="1:8" x14ac:dyDescent="0.25">
      <c r="D3" s="106"/>
      <c r="F3" s="106"/>
      <c r="G3" s="106"/>
    </row>
    <row r="4" spans="1:8" ht="13" x14ac:dyDescent="0.3">
      <c r="A4" s="283" t="s">
        <v>170</v>
      </c>
      <c r="B4" s="283" t="s">
        <v>171</v>
      </c>
      <c r="C4" s="283" t="s">
        <v>172</v>
      </c>
      <c r="D4" s="284" t="s">
        <v>173</v>
      </c>
      <c r="E4" s="283" t="s">
        <v>68</v>
      </c>
      <c r="F4" s="284" t="s">
        <v>174</v>
      </c>
      <c r="G4" s="284" t="s">
        <v>175</v>
      </c>
      <c r="H4" s="283" t="s">
        <v>176</v>
      </c>
    </row>
    <row r="5" spans="1:8" x14ac:dyDescent="0.25">
      <c r="A5" s="104" t="str">
        <f>'F1-1'!G5</f>
        <v>R-001</v>
      </c>
      <c r="B5" t="str">
        <f t="shared" ref="B5:B25" si="0">"F1-1"</f>
        <v>F1-1</v>
      </c>
      <c r="C5" t="s">
        <v>177</v>
      </c>
      <c r="D5" s="106" t="str">
        <f>'F1-1'!B5</f>
        <v>The system should facilitate a flexible coding structure.</v>
      </c>
      <c r="E5" t="str">
        <f>'F1-1'!C5</f>
        <v>R</v>
      </c>
      <c r="F5" s="106" t="str">
        <f>IF('F1-1'!D5="","",'F1-1'!D5)</f>
        <v/>
      </c>
      <c r="G5" s="106" t="str">
        <f>IF('F1-1'!E5="","",'F1-1'!E5)</f>
        <v/>
      </c>
      <c r="H5" s="105">
        <f>'F1-1'!F5</f>
        <v>2</v>
      </c>
    </row>
    <row r="6" spans="1:8" x14ac:dyDescent="0.25">
      <c r="A6" s="104" t="str">
        <f>'F1-1'!G6</f>
        <v>R-002</v>
      </c>
      <c r="B6" t="str">
        <f t="shared" si="0"/>
        <v>F1-1</v>
      </c>
      <c r="C6" t="s">
        <v>178</v>
      </c>
      <c r="D6" s="106" t="str">
        <f>'F1-1'!B6</f>
        <v>The system should facilitate a flexible Interface structure.</v>
      </c>
      <c r="E6" t="str">
        <f>'F1-1'!C6</f>
        <v>R</v>
      </c>
      <c r="F6" s="106" t="str">
        <f>IF('F1-1'!D6="","",'F1-1'!D6)</f>
        <v/>
      </c>
      <c r="G6" s="106" t="str">
        <f>IF('F1-1'!E6="","",'F1-1'!E6)</f>
        <v/>
      </c>
      <c r="H6" s="105">
        <f>'F1-1'!F6</f>
        <v>2</v>
      </c>
    </row>
    <row r="7" spans="1:8" x14ac:dyDescent="0.25">
      <c r="A7" s="104" t="str">
        <f>'F1-1'!G7</f>
        <v>R-003</v>
      </c>
      <c r="B7" t="str">
        <f t="shared" si="0"/>
        <v>F1-1</v>
      </c>
      <c r="C7" t="s">
        <v>179</v>
      </c>
      <c r="D7" s="106" t="str">
        <f>'F1-1'!B7</f>
        <v>The system should facilitate a full nominal ledger facility</v>
      </c>
      <c r="E7" t="str">
        <f>'F1-1'!C7</f>
        <v>R</v>
      </c>
      <c r="F7" s="106" t="str">
        <f>IF('F1-1'!D7="","",'F1-1'!D7)</f>
        <v/>
      </c>
      <c r="G7" s="106" t="str">
        <f>IF('F1-1'!E7="","",'F1-1'!E7)</f>
        <v/>
      </c>
      <c r="H7" s="105">
        <f>'F1-1'!F7</f>
        <v>2</v>
      </c>
    </row>
    <row r="8" spans="1:8" ht="62.5" x14ac:dyDescent="0.25">
      <c r="A8" s="104" t="str">
        <f>'F1-1'!G8</f>
        <v>R-004</v>
      </c>
      <c r="B8" t="str">
        <f t="shared" si="0"/>
        <v>F1-1</v>
      </c>
      <c r="C8" t="s">
        <v>180</v>
      </c>
      <c r="D8" s="106" t="str">
        <f>'F1-1'!B8</f>
        <v>The  system should provide documented APIs, OData feeds or equivalent secure data access methods using industry standard formats such as REST, JSON, XML or equivalent. The tenderer must describe available access methods, the data exposed, authentication, permissions, audit logging, rate limits, licensing, and whether access is read-only or read/write.</v>
      </c>
      <c r="E8" t="str">
        <f>'F1-1'!C8</f>
        <v>R</v>
      </c>
      <c r="F8" s="106" t="str">
        <f>IF('F1-1'!D8="","",'F1-1'!D8)</f>
        <v/>
      </c>
      <c r="G8" s="106" t="str">
        <f>IF('F1-1'!E8="","",'F1-1'!E8)</f>
        <v/>
      </c>
      <c r="H8" s="105">
        <f>'F1-1'!F8</f>
        <v>2</v>
      </c>
    </row>
    <row r="9" spans="1:8" ht="25" x14ac:dyDescent="0.25">
      <c r="A9" s="104" t="str">
        <f>'F1-1'!G9</f>
        <v>R-005</v>
      </c>
      <c r="B9" t="str">
        <f t="shared" si="0"/>
        <v>F1-1</v>
      </c>
      <c r="C9" t="s">
        <v>181</v>
      </c>
      <c r="D9" s="106" t="str">
        <f>'F1-1'!B9</f>
        <v>The system should facilitate an enterprise reporting structure, including detailed cost centre and departmental analysis</v>
      </c>
      <c r="E9" t="str">
        <f>'F1-1'!C9</f>
        <v>R</v>
      </c>
      <c r="F9" s="106" t="str">
        <f>IF('F1-1'!D9="","",'F1-1'!D9)</f>
        <v/>
      </c>
      <c r="G9" s="106" t="str">
        <f>IF('F1-1'!E9="","",'F1-1'!E9)</f>
        <v/>
      </c>
      <c r="H9" s="105">
        <f>'F1-1'!F9</f>
        <v>2</v>
      </c>
    </row>
    <row r="10" spans="1:8" ht="25" x14ac:dyDescent="0.25">
      <c r="A10" s="104" t="str">
        <f>'F1-1'!G10</f>
        <v>R-006</v>
      </c>
      <c r="B10" t="str">
        <f t="shared" si="0"/>
        <v>F1-1</v>
      </c>
      <c r="C10" t="s">
        <v>182</v>
      </c>
      <c r="D10" s="106" t="str">
        <f>'F1-1'!B10</f>
        <v xml:space="preserve">The system should have the ability to import and export data to Excel and other reporting tools. </v>
      </c>
      <c r="E10" t="str">
        <f>'F1-1'!C10</f>
        <v>R</v>
      </c>
      <c r="F10" s="106" t="str">
        <f>IF('F1-1'!D10="","",'F1-1'!D10)</f>
        <v/>
      </c>
      <c r="G10" s="106" t="str">
        <f>IF('F1-1'!E10="","",'F1-1'!E10)</f>
        <v/>
      </c>
      <c r="H10" s="105">
        <f>'F1-1'!F10</f>
        <v>2</v>
      </c>
    </row>
    <row r="11" spans="1:8" x14ac:dyDescent="0.25">
      <c r="A11" s="104" t="str">
        <f>'F1-1'!G11</f>
        <v>R-007</v>
      </c>
      <c r="B11" t="str">
        <f t="shared" si="0"/>
        <v>F1-1</v>
      </c>
      <c r="C11" t="s">
        <v>183</v>
      </c>
      <c r="D11" s="106" t="str">
        <f>'F1-1'!B11</f>
        <v>The system should facilitate simple month and year end routines</v>
      </c>
      <c r="E11" t="str">
        <f>'F1-1'!C11</f>
        <v>R</v>
      </c>
      <c r="F11" s="106" t="str">
        <f>IF('F1-1'!D11="","",'F1-1'!D11)</f>
        <v/>
      </c>
      <c r="G11" s="106" t="str">
        <f>IF('F1-1'!E11="","",'F1-1'!E11)</f>
        <v/>
      </c>
      <c r="H11" s="105">
        <f>'F1-1'!F11</f>
        <v>2</v>
      </c>
    </row>
    <row r="12" spans="1:8" ht="25" x14ac:dyDescent="0.25">
      <c r="A12" s="104" t="str">
        <f>'F1-1'!G12</f>
        <v>R-008</v>
      </c>
      <c r="B12" t="str">
        <f t="shared" si="0"/>
        <v>F1-1</v>
      </c>
      <c r="C12" t="s">
        <v>184</v>
      </c>
      <c r="D12" s="106" t="str">
        <f>'F1-1'!B12</f>
        <v>The system should facilitate a detailed reporting structure, including multiple levels/grouping of nominal codes, cost centres, and divisional analysis</v>
      </c>
      <c r="E12" t="str">
        <f>'F1-1'!C12</f>
        <v>R</v>
      </c>
      <c r="F12" s="106" t="str">
        <f>IF('F1-1'!D12="","",'F1-1'!D12)</f>
        <v/>
      </c>
      <c r="G12" s="106" t="str">
        <f>IF('F1-1'!E12="","",'F1-1'!E12)</f>
        <v/>
      </c>
      <c r="H12" s="105">
        <f>'F1-1'!F12</f>
        <v>2</v>
      </c>
    </row>
    <row r="13" spans="1:8" ht="25" x14ac:dyDescent="0.25">
      <c r="A13" s="104" t="str">
        <f>'F1-1'!G13</f>
        <v>R-009</v>
      </c>
      <c r="B13" t="str">
        <f t="shared" si="0"/>
        <v>F1-1</v>
      </c>
      <c r="C13" t="s">
        <v>185</v>
      </c>
      <c r="D13" s="106" t="str">
        <f>'F1-1'!B13</f>
        <v>The system should facilitate nominal ledger data for current year and at least three years previous nominal ledger comparable data to be available</v>
      </c>
      <c r="E13" t="str">
        <f>'F1-1'!C13</f>
        <v>R</v>
      </c>
      <c r="F13" s="106" t="str">
        <f>IF('F1-1'!D13="","",'F1-1'!D13)</f>
        <v/>
      </c>
      <c r="G13" s="106" t="str">
        <f>IF('F1-1'!E13="","",'F1-1'!E13)</f>
        <v/>
      </c>
      <c r="H13" s="105">
        <f>'F1-1'!F13</f>
        <v>2</v>
      </c>
    </row>
    <row r="14" spans="1:8" ht="25" x14ac:dyDescent="0.25">
      <c r="A14" s="104" t="str">
        <f>'F1-1'!G14</f>
        <v>R-010</v>
      </c>
      <c r="B14" t="str">
        <f t="shared" si="0"/>
        <v>F1-1</v>
      </c>
      <c r="C14" t="s">
        <v>186</v>
      </c>
      <c r="D14" s="106" t="str">
        <f>'F1-1'!B14</f>
        <v>The system should support drill down from reporting line item to nominal ledger account to the original transaction line item</v>
      </c>
      <c r="E14" t="str">
        <f>'F1-1'!C14</f>
        <v>R</v>
      </c>
      <c r="F14" s="106" t="str">
        <f>IF('F1-1'!D14="","",'F1-1'!D14)</f>
        <v/>
      </c>
      <c r="G14" s="106" t="str">
        <f>IF('F1-1'!E14="","",'F1-1'!E14)</f>
        <v/>
      </c>
      <c r="H14" s="105">
        <f>'F1-1'!F14</f>
        <v>2</v>
      </c>
    </row>
    <row r="15" spans="1:8" ht="25" x14ac:dyDescent="0.25">
      <c r="A15" s="104" t="str">
        <f>'F1-1'!G15</f>
        <v>R-011</v>
      </c>
      <c r="B15" t="str">
        <f t="shared" si="0"/>
        <v>F1-1</v>
      </c>
      <c r="C15" t="s">
        <v>187</v>
      </c>
      <c r="D15" s="106" t="str">
        <f>'F1-1'!B15</f>
        <v>The system should generate a warning and not enable a transaction to be posted unless there is a balancing/self balancing entry</v>
      </c>
      <c r="E15" t="str">
        <f>'F1-1'!C15</f>
        <v>R</v>
      </c>
      <c r="F15" s="106" t="str">
        <f>IF('F1-1'!D15="","",'F1-1'!D15)</f>
        <v/>
      </c>
      <c r="G15" s="106" t="str">
        <f>IF('F1-1'!E15="","",'F1-1'!E15)</f>
        <v/>
      </c>
      <c r="H15" s="105">
        <f>'F1-1'!F15</f>
        <v>2</v>
      </c>
    </row>
    <row r="16" spans="1:8" ht="25" x14ac:dyDescent="0.25">
      <c r="A16" s="104" t="str">
        <f>'F1-1'!G16</f>
        <v>R-012</v>
      </c>
      <c r="B16" t="str">
        <f t="shared" si="0"/>
        <v>F1-1</v>
      </c>
      <c r="C16" t="s">
        <v>188</v>
      </c>
      <c r="D16" s="106" t="str">
        <f>'F1-1'!B16</f>
        <v>The system should facilitate the input of budget figures into GL at the lowest nominal account level</v>
      </c>
      <c r="E16" t="str">
        <f>'F1-1'!C16</f>
        <v>R</v>
      </c>
      <c r="F16" s="106" t="str">
        <f>IF('F1-1'!D16="","",'F1-1'!D16)</f>
        <v/>
      </c>
      <c r="G16" s="106" t="str">
        <f>IF('F1-1'!E16="","",'F1-1'!E16)</f>
        <v/>
      </c>
      <c r="H16" s="105">
        <f>'F1-1'!F16</f>
        <v>2</v>
      </c>
    </row>
    <row r="17" spans="1:8" ht="25" x14ac:dyDescent="0.25">
      <c r="A17" s="104" t="str">
        <f>'F1-1'!G17</f>
        <v>R-013</v>
      </c>
      <c r="B17" t="str">
        <f t="shared" si="0"/>
        <v>F1-1</v>
      </c>
      <c r="C17" t="s">
        <v>189</v>
      </c>
      <c r="D17" s="106" t="str">
        <f>'F1-1'!B17</f>
        <v>The system should support drill down from the original transaction line item such as purchase order and invoice to a copy of the document or invoice</v>
      </c>
      <c r="E17" t="str">
        <f>'F1-1'!C17</f>
        <v>R</v>
      </c>
      <c r="F17" s="106" t="str">
        <f>IF('F1-1'!D17="","",'F1-1'!D17)</f>
        <v/>
      </c>
      <c r="G17" s="106" t="str">
        <f>IF('F1-1'!E17="","",'F1-1'!E17)</f>
        <v/>
      </c>
      <c r="H17" s="105">
        <f>'F1-1'!F17</f>
        <v>2</v>
      </c>
    </row>
    <row r="18" spans="1:8" ht="25" x14ac:dyDescent="0.25">
      <c r="A18" s="104" t="str">
        <f>'F1-1'!G19</f>
        <v>R-014</v>
      </c>
      <c r="B18" t="str">
        <f t="shared" si="0"/>
        <v>F1-1</v>
      </c>
      <c r="C18" t="s">
        <v>190</v>
      </c>
      <c r="D18" s="106" t="str">
        <f>'F1-1'!B19</f>
        <v>The system should facilitate importing of batched ledger transactions from other sources, e.g. payroll system, Irish Revenue Website, Pensions, T&amp;S</v>
      </c>
      <c r="E18" t="str">
        <f>'F1-1'!C19</f>
        <v>R</v>
      </c>
      <c r="F18" s="106" t="str">
        <f>IF('F1-1'!D19="","",'F1-1'!D19)</f>
        <v/>
      </c>
      <c r="G18" s="106" t="str">
        <f>IF('F1-1'!E19="","",'F1-1'!E19)</f>
        <v/>
      </c>
      <c r="H18" s="105">
        <f>'F1-1'!F19</f>
        <v>2</v>
      </c>
    </row>
    <row r="19" spans="1:8" ht="25" x14ac:dyDescent="0.25">
      <c r="A19" s="104" t="str">
        <f>'F1-1'!G20</f>
        <v>R-015</v>
      </c>
      <c r="B19" t="str">
        <f t="shared" si="0"/>
        <v>F1-1</v>
      </c>
      <c r="C19" t="s">
        <v>191</v>
      </c>
      <c r="D19" s="106" t="str">
        <f>'F1-1'!B20</f>
        <v>The system should facilitate importing of individual ledger transactions from other sources e.g. Gill, Shopify, Gardners, Amazon, Apple</v>
      </c>
      <c r="E19" t="str">
        <f>'F1-1'!C20</f>
        <v>R</v>
      </c>
      <c r="F19" s="106" t="str">
        <f>IF('F1-1'!D20="","",'F1-1'!D20)</f>
        <v/>
      </c>
      <c r="G19" s="106" t="str">
        <f>IF('F1-1'!E20="","",'F1-1'!E20)</f>
        <v/>
      </c>
      <c r="H19" s="105">
        <f>'F1-1'!F20</f>
        <v>2</v>
      </c>
    </row>
    <row r="20" spans="1:8" ht="25" x14ac:dyDescent="0.25">
      <c r="A20" s="104" t="str">
        <f>'F1-1'!G21</f>
        <v>R-016</v>
      </c>
      <c r="B20" t="str">
        <f t="shared" si="0"/>
        <v>F1-1</v>
      </c>
      <c r="C20" t="s">
        <v>192</v>
      </c>
      <c r="D20" s="106" t="str">
        <f>'F1-1'!B21</f>
        <v>The system should facilitate exporting of batched ledger transactions to other sources e.g. to Excel, Power BI or other analytical programmes</v>
      </c>
      <c r="E20" t="str">
        <f>'F1-1'!C21</f>
        <v>R</v>
      </c>
      <c r="F20" s="106" t="str">
        <f>IF('F1-1'!D21="","",'F1-1'!D21)</f>
        <v/>
      </c>
      <c r="G20" s="106" t="str">
        <f>IF('F1-1'!E21="","",'F1-1'!E21)</f>
        <v/>
      </c>
      <c r="H20" s="105">
        <f>'F1-1'!F21</f>
        <v>2</v>
      </c>
    </row>
    <row r="21" spans="1:8" ht="25" x14ac:dyDescent="0.25">
      <c r="A21" s="104" t="str">
        <f>'F1-1'!G22</f>
        <v>R-017</v>
      </c>
      <c r="B21" t="str">
        <f t="shared" si="0"/>
        <v>F1-1</v>
      </c>
      <c r="C21" t="s">
        <v>193</v>
      </c>
      <c r="D21" s="106" t="str">
        <f>'F1-1'!B22</f>
        <v>The system should facilitate exporting of individual ledger transactions from other sources</v>
      </c>
      <c r="E21" t="str">
        <f>'F1-1'!C22</f>
        <v>R</v>
      </c>
      <c r="F21" s="106" t="str">
        <f>IF('F1-1'!D22="","",'F1-1'!D22)</f>
        <v/>
      </c>
      <c r="G21" s="106" t="str">
        <f>IF('F1-1'!E22="","",'F1-1'!E22)</f>
        <v/>
      </c>
      <c r="H21" s="105">
        <f>'F1-1'!F22</f>
        <v>2</v>
      </c>
    </row>
    <row r="22" spans="1:8" ht="25" x14ac:dyDescent="0.25">
      <c r="A22" s="104" t="str">
        <f>'F1-1'!G23</f>
        <v>R-018</v>
      </c>
      <c r="B22" t="str">
        <f t="shared" si="0"/>
        <v>F1-1</v>
      </c>
      <c r="C22" t="s">
        <v>194</v>
      </c>
      <c r="D22" s="106" t="str">
        <f>'F1-1'!B23</f>
        <v>The system should allow for automatic posting and reversal of approved prepayments/accruals</v>
      </c>
      <c r="E22" t="str">
        <f>'F1-1'!C23</f>
        <v>R</v>
      </c>
      <c r="F22" s="106" t="str">
        <f>IF('F1-1'!D23="","",'F1-1'!D23)</f>
        <v/>
      </c>
      <c r="G22" s="106" t="str">
        <f>IF('F1-1'!E23="","",'F1-1'!E23)</f>
        <v/>
      </c>
      <c r="H22" s="105">
        <f>'F1-1'!F23</f>
        <v>2</v>
      </c>
    </row>
    <row r="23" spans="1:8" x14ac:dyDescent="0.25">
      <c r="A23" s="104" t="str">
        <f>'F1-1'!G24</f>
        <v>R-019</v>
      </c>
      <c r="B23" t="str">
        <f t="shared" si="0"/>
        <v>F1-1</v>
      </c>
      <c r="C23" t="s">
        <v>195</v>
      </c>
      <c r="D23" s="106" t="str">
        <f>'F1-1'!B24</f>
        <v>The system should facilitate journal entry and reporting</v>
      </c>
      <c r="E23" t="str">
        <f>'F1-1'!C24</f>
        <v>R</v>
      </c>
      <c r="F23" s="106" t="str">
        <f>IF('F1-1'!D24="","",'F1-1'!D24)</f>
        <v/>
      </c>
      <c r="G23" s="106" t="str">
        <f>IF('F1-1'!E24="","",'F1-1'!E24)</f>
        <v/>
      </c>
      <c r="H23" s="105">
        <f>'F1-1'!F24</f>
        <v>2</v>
      </c>
    </row>
    <row r="24" spans="1:8" x14ac:dyDescent="0.25">
      <c r="A24" s="104" t="str">
        <f>'F1-1'!G25</f>
        <v>R-020</v>
      </c>
      <c r="B24" t="str">
        <f t="shared" si="0"/>
        <v>F1-1</v>
      </c>
      <c r="C24" t="s">
        <v>196</v>
      </c>
      <c r="D24" s="106" t="str">
        <f>'F1-1'!B25</f>
        <v>The system should facilitate multi-line journal facility</v>
      </c>
      <c r="E24" t="str">
        <f>'F1-1'!C25</f>
        <v>R</v>
      </c>
      <c r="F24" s="106" t="str">
        <f>IF('F1-1'!D25="","",'F1-1'!D25)</f>
        <v/>
      </c>
      <c r="G24" s="106" t="str">
        <f>IF('F1-1'!E25="","",'F1-1'!E25)</f>
        <v/>
      </c>
      <c r="H24" s="105">
        <f>'F1-1'!F25</f>
        <v>2</v>
      </c>
    </row>
    <row r="25" spans="1:8" x14ac:dyDescent="0.25">
      <c r="A25" s="104" t="str">
        <f>'F1-1'!G27</f>
        <v>R-021</v>
      </c>
      <c r="B25" t="str">
        <f t="shared" si="0"/>
        <v>F1-1</v>
      </c>
      <c r="C25" t="s">
        <v>197</v>
      </c>
      <c r="D25" s="106" t="str">
        <f>'F1-1'!B27</f>
        <v>The system should facilitate Revenue received Journals</v>
      </c>
      <c r="E25" t="str">
        <f>'F1-1'!C27</f>
        <v>R</v>
      </c>
      <c r="F25" s="106" t="str">
        <f>IF('F1-1'!D27="","",'F1-1'!D27)</f>
        <v/>
      </c>
      <c r="G25" s="106" t="str">
        <f>IF('F1-1'!E27="","",'F1-1'!E27)</f>
        <v/>
      </c>
      <c r="H25" s="105">
        <f>'F1-1'!F27</f>
        <v>2</v>
      </c>
    </row>
    <row r="26" spans="1:8" x14ac:dyDescent="0.25">
      <c r="A26" s="104" t="str">
        <f>'F1-2'!G5</f>
        <v>R-022</v>
      </c>
      <c r="B26" t="str">
        <f t="shared" ref="B26:B40" si="1">"F1-2"</f>
        <v>F1-2</v>
      </c>
      <c r="C26" t="s">
        <v>198</v>
      </c>
      <c r="D26" s="106" t="str">
        <f>'F1-2'!B5</f>
        <v>The system should facilitate the automatic allocation of receipts</v>
      </c>
      <c r="E26" t="str">
        <f>'F1-2'!C5</f>
        <v>R</v>
      </c>
      <c r="F26" s="106" t="str">
        <f>IF('F1-2'!D5="","",'F1-2'!D5)</f>
        <v/>
      </c>
      <c r="G26" s="106" t="str">
        <f>IF('F1-2'!E5="","",'F1-2'!E5)</f>
        <v/>
      </c>
      <c r="H26" s="105">
        <f>'F1-2'!F5</f>
        <v>2</v>
      </c>
    </row>
    <row r="27" spans="1:8" x14ac:dyDescent="0.25">
      <c r="A27" s="104" t="str">
        <f>'F1-2'!G6</f>
        <v>R-023</v>
      </c>
      <c r="B27" t="str">
        <f t="shared" si="1"/>
        <v>F1-2</v>
      </c>
      <c r="C27" t="s">
        <v>199</v>
      </c>
      <c r="D27" s="106" t="str">
        <f>'F1-2'!B6</f>
        <v xml:space="preserve">The system should facilitate default nominal accounts </v>
      </c>
      <c r="E27" t="str">
        <f>'F1-2'!C6</f>
        <v>R</v>
      </c>
      <c r="F27" s="106" t="str">
        <f>IF('F1-2'!D6="","",'F1-2'!D6)</f>
        <v/>
      </c>
      <c r="G27" s="106" t="str">
        <f>IF('F1-2'!E6="","",'F1-2'!E6)</f>
        <v/>
      </c>
      <c r="H27" s="105">
        <f>'F1-2'!F6</f>
        <v>2</v>
      </c>
    </row>
    <row r="28" spans="1:8" x14ac:dyDescent="0.25">
      <c r="A28" s="104" t="str">
        <f>'F1-2'!G7</f>
        <v>R-024</v>
      </c>
      <c r="B28" t="str">
        <f t="shared" si="1"/>
        <v>F1-2</v>
      </c>
      <c r="C28" t="s">
        <v>200</v>
      </c>
      <c r="D28" s="106" t="str">
        <f>'F1-2'!B7</f>
        <v>The system should facilitate a notes modules for transactions</v>
      </c>
      <c r="E28" t="str">
        <f>'F1-2'!C7</f>
        <v>R</v>
      </c>
      <c r="F28" s="106" t="str">
        <f>IF('F1-2'!D7="","",'F1-2'!D7)</f>
        <v/>
      </c>
      <c r="G28" s="106" t="str">
        <f>IF('F1-2'!E7="","",'F1-2'!E7)</f>
        <v/>
      </c>
      <c r="H28" s="105">
        <f>'F1-2'!F7</f>
        <v>2</v>
      </c>
    </row>
    <row r="29" spans="1:8" ht="62.5" x14ac:dyDescent="0.25">
      <c r="A29" s="104" t="str">
        <f>'F1-2'!G8</f>
        <v>R-025</v>
      </c>
      <c r="B29" t="str">
        <f t="shared" si="1"/>
        <v>F1-2</v>
      </c>
      <c r="C29" t="s">
        <v>201</v>
      </c>
      <c r="D29" s="106" t="str">
        <f>'F1-2'!B8</f>
        <v>The  system should provide documented APIs, OData feeds or equivalent secure data access methods using industry standard formats such as REST, JSON, XML or equivalent. The tenderer must describe available access methods, the data exposed, authentication, permissions, audit logging, rate limits, licensing, and whether access is read-only or read/write.</v>
      </c>
      <c r="E29" t="str">
        <f>'F1-2'!C8</f>
        <v>R</v>
      </c>
      <c r="F29" s="106" t="str">
        <f>IF('F1-2'!D8="","",'F1-2'!D8)</f>
        <v/>
      </c>
      <c r="G29" s="106" t="str">
        <f>IF('F1-2'!E8="","",'F1-2'!E8)</f>
        <v/>
      </c>
      <c r="H29" s="105">
        <f>'F1-2'!F8</f>
        <v>2</v>
      </c>
    </row>
    <row r="30" spans="1:8" x14ac:dyDescent="0.25">
      <c r="A30" s="104" t="str">
        <f>'F1-2'!G10</f>
        <v>R-026</v>
      </c>
      <c r="B30" t="str">
        <f t="shared" si="1"/>
        <v>F1-2</v>
      </c>
      <c r="C30" t="s">
        <v>202</v>
      </c>
      <c r="D30" s="106" t="str">
        <f>'F1-2'!B10</f>
        <v>The system should allow for Accounts Receivable reconciliations</v>
      </c>
      <c r="E30" t="str">
        <f>'F1-2'!C10</f>
        <v>R</v>
      </c>
      <c r="F30" s="106" t="str">
        <f>IF('F1-2'!D10="","",'F1-2'!D10)</f>
        <v/>
      </c>
      <c r="G30" s="106" t="str">
        <f>IF('F1-2'!E10="","",'F1-2'!E10)</f>
        <v/>
      </c>
      <c r="H30" s="105">
        <f>'F1-2'!F10</f>
        <v>2</v>
      </c>
    </row>
    <row r="31" spans="1:8" ht="25" x14ac:dyDescent="0.25">
      <c r="A31" s="104" t="str">
        <f>'F1-2'!G12</f>
        <v>R-027</v>
      </c>
      <c r="B31" t="str">
        <f t="shared" si="1"/>
        <v>F1-2</v>
      </c>
      <c r="C31" t="s">
        <v>203</v>
      </c>
      <c r="D31" s="106" t="str">
        <f>'F1-2'!B12</f>
        <v>The system should support the daily analysis of interface transfer details, name of file, time of upload, number of records and summary posting.</v>
      </c>
      <c r="E31" t="str">
        <f>'F1-2'!C12</f>
        <v>R</v>
      </c>
      <c r="F31" s="106" t="str">
        <f>IF('F1-2'!D12="","",'F1-2'!D12)</f>
        <v/>
      </c>
      <c r="G31" s="106" t="str">
        <f>IF('F1-2'!E12="","",'F1-2'!E12)</f>
        <v/>
      </c>
      <c r="H31" s="105">
        <f>'F1-2'!F12</f>
        <v>2</v>
      </c>
    </row>
    <row r="32" spans="1:8" x14ac:dyDescent="0.25">
      <c r="A32" s="104" t="str">
        <f>'F1-2'!G14</f>
        <v>R-028</v>
      </c>
      <c r="B32" t="str">
        <f t="shared" si="1"/>
        <v>F1-2</v>
      </c>
      <c r="C32" t="s">
        <v>204</v>
      </c>
      <c r="D32" s="106" t="str">
        <f>'F1-2'!B14</f>
        <v>The system should facilitate a reconciliation report</v>
      </c>
      <c r="E32" t="str">
        <f>'F1-2'!C14</f>
        <v>R</v>
      </c>
      <c r="F32" s="106" t="str">
        <f>IF('F1-2'!D14="","",'F1-2'!D14)</f>
        <v/>
      </c>
      <c r="G32" s="106" t="str">
        <f>IF('F1-2'!E14="","",'F1-2'!E14)</f>
        <v/>
      </c>
      <c r="H32" s="105">
        <f>'F1-2'!F14</f>
        <v>2</v>
      </c>
    </row>
    <row r="33" spans="1:8" ht="25" x14ac:dyDescent="0.25">
      <c r="A33" s="104" t="str">
        <f>'F1-2'!G16</f>
        <v>R-029</v>
      </c>
      <c r="B33" t="str">
        <f t="shared" si="1"/>
        <v>F1-2</v>
      </c>
      <c r="C33" t="s">
        <v>205</v>
      </c>
      <c r="D33" s="106" t="str">
        <f>'F1-2'!B16</f>
        <v>The system should provide a facility to implement AR, credit control policies, procedures</v>
      </c>
      <c r="E33" t="str">
        <f>'F1-2'!C16</f>
        <v>R</v>
      </c>
      <c r="F33" s="106" t="str">
        <f>IF('F1-2'!D16="","",'F1-2'!D16)</f>
        <v/>
      </c>
      <c r="G33" s="106" t="str">
        <f>IF('F1-2'!E16="","",'F1-2'!E16)</f>
        <v/>
      </c>
      <c r="H33" s="105">
        <f>'F1-2'!F16</f>
        <v>2</v>
      </c>
    </row>
    <row r="34" spans="1:8" x14ac:dyDescent="0.25">
      <c r="A34" s="104" t="str">
        <f>'F1-2'!G17</f>
        <v>R-030</v>
      </c>
      <c r="B34" t="str">
        <f t="shared" si="1"/>
        <v>F1-2</v>
      </c>
      <c r="C34" t="s">
        <v>206</v>
      </c>
      <c r="D34" s="106" t="str">
        <f>'F1-2'!B17</f>
        <v xml:space="preserve">The system should support cash, credit card, cheque, bank draft entry </v>
      </c>
      <c r="E34" t="str">
        <f>'F1-2'!C17</f>
        <v>R</v>
      </c>
      <c r="F34" s="106" t="str">
        <f>IF('F1-2'!D17="","",'F1-2'!D17)</f>
        <v/>
      </c>
      <c r="G34" s="106" t="str">
        <f>IF('F1-2'!E17="","",'F1-2'!E17)</f>
        <v/>
      </c>
      <c r="H34" s="105">
        <f>'F1-2'!F17</f>
        <v>2</v>
      </c>
    </row>
    <row r="35" spans="1:8" ht="25" x14ac:dyDescent="0.25">
      <c r="A35" s="104" t="str">
        <f>'F1-2'!G18</f>
        <v>R-031</v>
      </c>
      <c r="B35" t="str">
        <f t="shared" si="1"/>
        <v>F1-2</v>
      </c>
      <c r="C35" t="s">
        <v>207</v>
      </c>
      <c r="D35" s="106" t="str">
        <f>'F1-2'!B18</f>
        <v>The system should provide an option for open item or balance forward on nominal accounts</v>
      </c>
      <c r="E35" t="str">
        <f>'F1-2'!C18</f>
        <v>R</v>
      </c>
      <c r="F35" s="106" t="str">
        <f>IF('F1-2'!D18="","",'F1-2'!D18)</f>
        <v/>
      </c>
      <c r="G35" s="106" t="str">
        <f>IF('F1-2'!E18="","",'F1-2'!E18)</f>
        <v/>
      </c>
      <c r="H35" s="105">
        <f>'F1-2'!F18</f>
        <v>2</v>
      </c>
    </row>
    <row r="36" spans="1:8" ht="25" x14ac:dyDescent="0.25">
      <c r="A36" s="104" t="str">
        <f>'F1-2'!G19</f>
        <v>R-032</v>
      </c>
      <c r="B36" t="str">
        <f t="shared" si="1"/>
        <v>F1-2</v>
      </c>
      <c r="C36" t="s">
        <v>208</v>
      </c>
      <c r="D36" s="106" t="str">
        <f>'F1-2'!B19</f>
        <v>The system should facilitate the carry forward of prior year balances for those candidates with outstanding balances.</v>
      </c>
      <c r="E36" t="str">
        <f>'F1-2'!C19</f>
        <v>R</v>
      </c>
      <c r="F36" s="106" t="str">
        <f>IF('F1-2'!D19="","",'F1-2'!D19)</f>
        <v/>
      </c>
      <c r="G36" s="106" t="str">
        <f>IF('F1-2'!E19="","",'F1-2'!E19)</f>
        <v/>
      </c>
      <c r="H36" s="105">
        <f>'F1-2'!F19</f>
        <v>2</v>
      </c>
    </row>
    <row r="37" spans="1:8" x14ac:dyDescent="0.25">
      <c r="A37" s="104" t="str">
        <f>'F1-2'!G20</f>
        <v>R-033</v>
      </c>
      <c r="B37" t="str">
        <f t="shared" si="1"/>
        <v>F1-2</v>
      </c>
      <c r="C37" t="s">
        <v>209</v>
      </c>
      <c r="D37" s="106" t="str">
        <f>'F1-2'!B20</f>
        <v>The system should facilitate direct (sundry) invoicing</v>
      </c>
      <c r="E37" t="str">
        <f>'F1-2'!C20</f>
        <v>R</v>
      </c>
      <c r="F37" s="106" t="str">
        <f>IF('F1-2'!D20="","",'F1-2'!D20)</f>
        <v/>
      </c>
      <c r="G37" s="106" t="str">
        <f>IF('F1-2'!E20="","",'F1-2'!E20)</f>
        <v/>
      </c>
      <c r="H37" s="105">
        <f>'F1-2'!F20</f>
        <v>2</v>
      </c>
    </row>
    <row r="38" spans="1:8" ht="25" x14ac:dyDescent="0.25">
      <c r="A38" s="104" t="str">
        <f>'F1-2'!G23</f>
        <v>R-034</v>
      </c>
      <c r="B38" t="str">
        <f t="shared" si="1"/>
        <v>F1-2</v>
      </c>
      <c r="C38" t="s">
        <v>210</v>
      </c>
      <c r="D38" s="106" t="str">
        <f>'F1-2'!B23</f>
        <v>The system should support processing requirements, including automatic update of invoices</v>
      </c>
      <c r="E38" t="str">
        <f>'F1-2'!C23</f>
        <v>R</v>
      </c>
      <c r="F38" s="106" t="str">
        <f>IF('F1-2'!D23="","",'F1-2'!D23)</f>
        <v/>
      </c>
      <c r="G38" s="106" t="str">
        <f>IF('F1-2'!E23="","",'F1-2'!E23)</f>
        <v/>
      </c>
      <c r="H38" s="105">
        <f>'F1-2'!F23</f>
        <v>2</v>
      </c>
    </row>
    <row r="39" spans="1:8" ht="25" x14ac:dyDescent="0.25">
      <c r="A39" s="104" t="str">
        <f>'F1-2'!G24</f>
        <v>R-035</v>
      </c>
      <c r="B39" t="str">
        <f t="shared" si="1"/>
        <v>F1-2</v>
      </c>
      <c r="C39" t="s">
        <v>211</v>
      </c>
      <c r="D39" s="106" t="str">
        <f>'F1-2'!B24</f>
        <v>The system should support journal entry and editing including nominal ledger code selection</v>
      </c>
      <c r="E39" t="str">
        <f>'F1-2'!C24</f>
        <v>R</v>
      </c>
      <c r="F39" s="106" t="str">
        <f>IF('F1-2'!D24="","",'F1-2'!D24)</f>
        <v/>
      </c>
      <c r="G39" s="106" t="str">
        <f>IF('F1-2'!E24="","",'F1-2'!E24)</f>
        <v/>
      </c>
      <c r="H39" s="105">
        <f>'F1-2'!F24</f>
        <v>2</v>
      </c>
    </row>
    <row r="40" spans="1:8" ht="25" x14ac:dyDescent="0.25">
      <c r="A40" s="104" t="str">
        <f>'F1-2'!G25</f>
        <v>R-036</v>
      </c>
      <c r="B40" t="str">
        <f t="shared" si="1"/>
        <v>F1-2</v>
      </c>
      <c r="C40" t="s">
        <v>212</v>
      </c>
      <c r="D40" s="106" t="str">
        <f>'F1-2'!B25</f>
        <v>The finance system should facilitate the batching of several payments as one cheque and the issuance of remittance advices</v>
      </c>
      <c r="E40" t="str">
        <f>'F1-2'!C25</f>
        <v>R</v>
      </c>
      <c r="F40" s="106" t="str">
        <f>IF('F1-2'!D25="","",'F1-2'!D25)</f>
        <v/>
      </c>
      <c r="G40" s="106" t="str">
        <f>IF('F1-2'!E25="","",'F1-2'!E25)</f>
        <v/>
      </c>
      <c r="H40" s="105">
        <f>'F1-2'!F25</f>
        <v>2</v>
      </c>
    </row>
    <row r="41" spans="1:8" x14ac:dyDescent="0.25">
      <c r="A41" s="104" t="str">
        <f>'F2-1'!G5</f>
        <v>R-037</v>
      </c>
      <c r="B41" t="str">
        <f t="shared" ref="B41:B72" si="2">"F2-1"</f>
        <v>F2-1</v>
      </c>
      <c r="C41" t="s">
        <v>213</v>
      </c>
      <c r="D41" s="106" t="str">
        <f>'F2-1'!B5</f>
        <v>The system should provide a purchase requisition register</v>
      </c>
      <c r="E41" t="str">
        <f>'F2-1'!C5</f>
        <v>R</v>
      </c>
      <c r="F41" s="106" t="str">
        <f>IF('F2-1'!D5="","",'F2-1'!D5)</f>
        <v/>
      </c>
      <c r="G41" s="106" t="str">
        <f>IF('F2-1'!E5="","",'F2-1'!E5)</f>
        <v/>
      </c>
      <c r="H41" s="105">
        <f>'F2-1'!F5</f>
        <v>2</v>
      </c>
    </row>
    <row r="42" spans="1:8" ht="25" x14ac:dyDescent="0.25">
      <c r="A42" s="104" t="str">
        <f>'F2-1'!G6</f>
        <v>R-038</v>
      </c>
      <c r="B42" t="str">
        <f t="shared" si="2"/>
        <v>F2-1</v>
      </c>
      <c r="C42" t="s">
        <v>214</v>
      </c>
      <c r="D42" s="106" t="str">
        <f>'F2-1'!B6</f>
        <v>The system should provide purchase requisition processing, including authorisation and matching of purchase requisitions to purchase order numbers</v>
      </c>
      <c r="E42" t="str">
        <f>'F2-1'!C6</f>
        <v>R</v>
      </c>
      <c r="F42" s="106" t="str">
        <f>IF('F2-1'!D6="","",'F2-1'!D6)</f>
        <v/>
      </c>
      <c r="G42" s="106" t="str">
        <f>IF('F2-1'!E6="","",'F2-1'!E6)</f>
        <v/>
      </c>
      <c r="H42" s="105">
        <f>'F2-1'!F6</f>
        <v>2</v>
      </c>
    </row>
    <row r="43" spans="1:8" ht="37.5" x14ac:dyDescent="0.25">
      <c r="A43" s="104" t="str">
        <f>'F2-1'!G7</f>
        <v>R-039</v>
      </c>
      <c r="B43" t="str">
        <f t="shared" si="2"/>
        <v>F2-1</v>
      </c>
      <c r="C43" t="s">
        <v>215</v>
      </c>
      <c r="D43" s="106" t="str">
        <f>'F2-1'!B7</f>
        <v>The systems should be able to create a Purchase Requisition that is not vendor specific, and allows for detailed text to be entered in a large field that will contain the business justification for the intended purchase.</v>
      </c>
      <c r="E43" t="str">
        <f>'F2-1'!C7</f>
        <v>R</v>
      </c>
      <c r="F43" s="106" t="str">
        <f>IF('F2-1'!D7="","",'F2-1'!D7)</f>
        <v/>
      </c>
      <c r="G43" s="106" t="str">
        <f>IF('F2-1'!E7="","",'F2-1'!E7)</f>
        <v/>
      </c>
      <c r="H43" s="105">
        <f>'F2-1'!F7</f>
        <v>2</v>
      </c>
    </row>
    <row r="44" spans="1:8" ht="62.5" x14ac:dyDescent="0.25">
      <c r="A44" s="104" t="str">
        <f>'F2-1'!G8</f>
        <v>R-040</v>
      </c>
      <c r="B44" t="str">
        <f t="shared" si="2"/>
        <v>F2-1</v>
      </c>
      <c r="C44" t="s">
        <v>216</v>
      </c>
      <c r="D44" s="106" t="str">
        <f>'F2-1'!B8</f>
        <v>The  system should provide documented APIs, OData feeds or equivalent secure data access methods using industry standard formats such as REST, JSON, XML or equivalent. The tenderer must describe available access methods, the data exposed, authentication, permissions, audit logging, rate limits, licensing, and whether access is read-only or read/write.</v>
      </c>
      <c r="E44" t="str">
        <f>'F2-1'!C8</f>
        <v>R</v>
      </c>
      <c r="F44" s="106" t="str">
        <f>IF('F2-1'!D8="","",'F2-1'!D8)</f>
        <v/>
      </c>
      <c r="G44" s="106" t="str">
        <f>IF('F2-1'!E8="","",'F2-1'!E8)</f>
        <v/>
      </c>
      <c r="H44" s="105">
        <f>'F2-1'!F8</f>
        <v>2</v>
      </c>
    </row>
    <row r="45" spans="1:8" ht="25" x14ac:dyDescent="0.25">
      <c r="A45" s="104" t="str">
        <f>'F2-1'!G9</f>
        <v>R-041</v>
      </c>
      <c r="B45" t="str">
        <f t="shared" si="2"/>
        <v>F2-1</v>
      </c>
      <c r="C45" t="s">
        <v>217</v>
      </c>
      <c r="D45" s="106" t="str">
        <f>'F2-1'!B9</f>
        <v>Once submitted the Purchase Requisition is automatically routed to the line manager for approval.</v>
      </c>
      <c r="E45" t="str">
        <f>'F2-1'!C9</f>
        <v>R</v>
      </c>
      <c r="F45" s="106" t="str">
        <f>IF('F2-1'!D9="","",'F2-1'!D9)</f>
        <v/>
      </c>
      <c r="G45" s="106" t="str">
        <f>IF('F2-1'!E9="","",'F2-1'!E9)</f>
        <v/>
      </c>
      <c r="H45" s="105">
        <f>'F2-1'!F9</f>
        <v>2</v>
      </c>
    </row>
    <row r="46" spans="1:8" ht="25" x14ac:dyDescent="0.25">
      <c r="A46" s="104" t="str">
        <f>'F2-1'!G10</f>
        <v>R-042</v>
      </c>
      <c r="B46" t="str">
        <f t="shared" si="2"/>
        <v>F2-1</v>
      </c>
      <c r="C46" t="s">
        <v>218</v>
      </c>
      <c r="D46" s="106" t="str">
        <f>'F2-1'!B10</f>
        <v>Any Purchase Requisition in excess of €5,000 must then route on to the head of the organisation (Council Approval also required over €25k)</v>
      </c>
      <c r="E46" t="str">
        <f>'F2-1'!C10</f>
        <v>R</v>
      </c>
      <c r="F46" s="106" t="str">
        <f>IF('F2-1'!D10="","",'F2-1'!D10)</f>
        <v/>
      </c>
      <c r="G46" s="106" t="str">
        <f>IF('F2-1'!E10="","",'F2-1'!E10)</f>
        <v/>
      </c>
      <c r="H46" s="105">
        <f>'F2-1'!F10</f>
        <v>2</v>
      </c>
    </row>
    <row r="47" spans="1:8" ht="50" x14ac:dyDescent="0.25">
      <c r="A47" s="104" t="str">
        <f>'F2-1'!G12</f>
        <v>R-043</v>
      </c>
      <c r="B47" t="str">
        <f t="shared" si="2"/>
        <v>F2-1</v>
      </c>
      <c r="C47" t="s">
        <v>219</v>
      </c>
      <c r="D47" s="106" t="str">
        <f>'F2-1'!B12</f>
        <v>The system should enable authorised users outside the Finance Team to create and submit vendor-specific Purchase Orders, including price, quality specification details, product code, in accordance with defined approval workflows.</v>
      </c>
      <c r="E47" t="str">
        <f>'F2-1'!C12</f>
        <v>R</v>
      </c>
      <c r="F47" s="106" t="str">
        <f>IF('F2-1'!D12="","",'F2-1'!D12)</f>
        <v/>
      </c>
      <c r="G47" s="106" t="str">
        <f>IF('F2-1'!E12="","",'F2-1'!E12)</f>
        <v/>
      </c>
      <c r="H47" s="105">
        <f>'F2-1'!F12</f>
        <v>2</v>
      </c>
    </row>
    <row r="48" spans="1:8" ht="25" x14ac:dyDescent="0.25">
      <c r="A48" s="104" t="str">
        <f>'F2-1'!G13</f>
        <v>R-044</v>
      </c>
      <c r="B48" t="str">
        <f t="shared" si="2"/>
        <v>F2-1</v>
      </c>
      <c r="C48" t="s">
        <v>220</v>
      </c>
      <c r="D48" s="106" t="str">
        <f>'F2-1'!B13</f>
        <v>Once a PO request has received the necessary approvals, the system should facilitate the creation of purchase order.</v>
      </c>
      <c r="E48" t="str">
        <f>'F2-1'!C13</f>
        <v>R</v>
      </c>
      <c r="F48" s="106" t="str">
        <f>IF('F2-1'!D13="","",'F2-1'!D13)</f>
        <v/>
      </c>
      <c r="G48" s="106" t="str">
        <f>IF('F2-1'!E13="","",'F2-1'!E13)</f>
        <v/>
      </c>
      <c r="H48" s="105">
        <f>'F2-1'!F13</f>
        <v>2</v>
      </c>
    </row>
    <row r="49" spans="1:8" ht="112.5" x14ac:dyDescent="0.25">
      <c r="A49" s="104" t="str">
        <f>'F2-1'!G14</f>
        <v>R-045</v>
      </c>
      <c r="B49" t="str">
        <f t="shared" si="2"/>
        <v>F2-1</v>
      </c>
      <c r="C49" t="s">
        <v>221</v>
      </c>
      <c r="D49" s="106" t="str">
        <f>'F2-1'!B14</f>
        <v>The systems should enforce the following rules for the creation of a purchase order:
*   If the value is between €1,000 &amp; €5,000, it must be approved by the budget holder only
*   If it’s over the value of €5,000 (net of vat) it must be approved by the budget holder and head of the organisation
*   If it’s over the value of €25,000 (net of vat) it must be approved by the budget holder and head of the organisation and Council
*   Final review by Finance for all POs</v>
      </c>
      <c r="E49" t="str">
        <f>'F2-1'!C14</f>
        <v>R</v>
      </c>
      <c r="F49" s="106" t="str">
        <f>IF('F2-1'!D14="","",'F2-1'!D14)</f>
        <v/>
      </c>
      <c r="G49" s="106" t="str">
        <f>IF('F2-1'!E14="","",'F2-1'!E14)</f>
        <v/>
      </c>
      <c r="H49" s="105">
        <f>'F2-1'!F14</f>
        <v>2</v>
      </c>
    </row>
    <row r="50" spans="1:8" x14ac:dyDescent="0.25">
      <c r="A50" s="104" t="str">
        <f>'F2-1'!G15</f>
        <v>R-046</v>
      </c>
      <c r="B50" t="str">
        <f t="shared" si="2"/>
        <v>F2-1</v>
      </c>
      <c r="C50" t="s">
        <v>222</v>
      </c>
      <c r="D50" s="106" t="str">
        <f>'F2-1'!B15</f>
        <v xml:space="preserve">The system should ensure that a Purchase Order is vendor specific  </v>
      </c>
      <c r="E50" t="str">
        <f>'F2-1'!C15</f>
        <v>R</v>
      </c>
      <c r="F50" s="106" t="str">
        <f>IF('F2-1'!D15="","",'F2-1'!D15)</f>
        <v/>
      </c>
      <c r="G50" s="106" t="str">
        <f>IF('F2-1'!E15="","",'F2-1'!E15)</f>
        <v/>
      </c>
      <c r="H50" s="105">
        <f>'F2-1'!F15</f>
        <v>2</v>
      </c>
    </row>
    <row r="51" spans="1:8" ht="75" x14ac:dyDescent="0.25">
      <c r="A51" s="104" t="str">
        <f>'F2-1'!G16</f>
        <v>R-047</v>
      </c>
      <c r="B51" t="str">
        <f t="shared" si="2"/>
        <v>F2-1</v>
      </c>
      <c r="C51" t="s">
        <v>223</v>
      </c>
      <c r="D51" s="106" t="str">
        <f>'F2-1'!B16</f>
        <v>The system should enable authorised users to initiate and submit requests for new supplier records. The system should support the review and approval of supplier information, including bank details, insurance documentation, and other supporting records, and should prevent Purchase Orders from being raised against a supplier until the supplier record has been approved. The system should store supplier supporting documentation against the supplier record.</v>
      </c>
      <c r="E51" t="str">
        <f>'F2-1'!C16</f>
        <v>R</v>
      </c>
      <c r="F51" s="106" t="str">
        <f>IF('F2-1'!D16="","",'F2-1'!D16)</f>
        <v/>
      </c>
      <c r="G51" s="106" t="str">
        <f>IF('F2-1'!E16="","",'F2-1'!E16)</f>
        <v/>
      </c>
      <c r="H51" s="105">
        <f>'F2-1'!F16</f>
        <v>2</v>
      </c>
    </row>
    <row r="52" spans="1:8" ht="25" x14ac:dyDescent="0.25">
      <c r="A52" s="104" t="str">
        <f>'F2-1'!G17</f>
        <v>R-048</v>
      </c>
      <c r="B52" t="str">
        <f t="shared" si="2"/>
        <v>F2-1</v>
      </c>
      <c r="C52" t="s">
        <v>224</v>
      </c>
      <c r="D52" s="106" t="str">
        <f>'F2-1'!B17</f>
        <v>This creator cannot add financial fields such as bank account details, Company tax details.</v>
      </c>
      <c r="E52" t="str">
        <f>'F2-1'!C17</f>
        <v>R</v>
      </c>
      <c r="F52" s="106" t="str">
        <f>IF('F2-1'!D17="","",'F2-1'!D17)</f>
        <v/>
      </c>
      <c r="G52" s="106" t="str">
        <f>IF('F2-1'!E17="","",'F2-1'!E17)</f>
        <v/>
      </c>
      <c r="H52" s="105">
        <f>'F2-1'!F17</f>
        <v>2</v>
      </c>
    </row>
    <row r="53" spans="1:8" ht="25" x14ac:dyDescent="0.25">
      <c r="A53" s="104" t="str">
        <f>'F2-1'!G18</f>
        <v>R-049</v>
      </c>
      <c r="B53" t="str">
        <f t="shared" si="2"/>
        <v>F2-1</v>
      </c>
      <c r="C53" t="s">
        <v>225</v>
      </c>
      <c r="D53" s="106" t="str">
        <f>'F2-1'!B18</f>
        <v>The system should auto generate a notification to Finance that a new vendor creation has been initiated</v>
      </c>
      <c r="E53" t="str">
        <f>'F2-1'!C18</f>
        <v>R</v>
      </c>
      <c r="F53" s="106" t="str">
        <f>IF('F2-1'!D18="","",'F2-1'!D18)</f>
        <v/>
      </c>
      <c r="G53" s="106" t="str">
        <f>IF('F2-1'!E18="","",'F2-1'!E18)</f>
        <v/>
      </c>
      <c r="H53" s="105">
        <f>'F2-1'!F18</f>
        <v>2</v>
      </c>
    </row>
    <row r="54" spans="1:8" x14ac:dyDescent="0.25">
      <c r="A54" s="104" t="str">
        <f>'F2-1'!G19</f>
        <v>R-050</v>
      </c>
      <c r="B54" t="str">
        <f t="shared" si="2"/>
        <v>F2-1</v>
      </c>
      <c r="C54" t="s">
        <v>226</v>
      </c>
      <c r="D54" s="106" t="str">
        <f>'F2-1'!B19</f>
        <v>The Purchase order should accept at least 3 documents to be attached.</v>
      </c>
      <c r="E54" t="str">
        <f>'F2-1'!C19</f>
        <v>R</v>
      </c>
      <c r="F54" s="106" t="str">
        <f>IF('F2-1'!D19="","",'F2-1'!D19)</f>
        <v/>
      </c>
      <c r="G54" s="106" t="str">
        <f>IF('F2-1'!E19="","",'F2-1'!E19)</f>
        <v/>
      </c>
      <c r="H54" s="105">
        <f>'F2-1'!F19</f>
        <v>2</v>
      </c>
    </row>
    <row r="55" spans="1:8" ht="25" x14ac:dyDescent="0.25">
      <c r="A55" s="104" t="str">
        <f>'F2-1'!G20</f>
        <v>R-051</v>
      </c>
      <c r="B55" t="str">
        <f t="shared" si="2"/>
        <v>F2-1</v>
      </c>
      <c r="C55" t="s">
        <v>227</v>
      </c>
      <c r="D55" s="106" t="str">
        <f>'F2-1'!B20</f>
        <v>The Purchase order should facilitate fields that will allow text for business justification for selecting a given vendor.</v>
      </c>
      <c r="E55" t="str">
        <f>'F2-1'!C20</f>
        <v>R</v>
      </c>
      <c r="F55" s="106" t="str">
        <f>IF('F2-1'!D20="","",'F2-1'!D20)</f>
        <v/>
      </c>
      <c r="G55" s="106" t="str">
        <f>IF('F2-1'!E20="","",'F2-1'!E20)</f>
        <v/>
      </c>
      <c r="H55" s="105">
        <f>'F2-1'!F20</f>
        <v>2</v>
      </c>
    </row>
    <row r="56" spans="1:8" ht="25" x14ac:dyDescent="0.25">
      <c r="A56" s="104" t="str">
        <f>'F2-1'!G21</f>
        <v>R-052</v>
      </c>
      <c r="B56" t="str">
        <f t="shared" si="2"/>
        <v>F2-1</v>
      </c>
      <c r="C56" t="s">
        <v>228</v>
      </c>
      <c r="D56" s="106" t="str">
        <f>'F2-1'!B21</f>
        <v>The Purchase Order should facilitate an invoice once received to be either completely or partially credited against it.</v>
      </c>
      <c r="E56" t="str">
        <f>'F2-1'!C21</f>
        <v>R</v>
      </c>
      <c r="F56" s="106" t="str">
        <f>IF('F2-1'!D21="","",'F2-1'!D21)</f>
        <v/>
      </c>
      <c r="G56" s="106" t="str">
        <f>IF('F2-1'!E21="","",'F2-1'!E21)</f>
        <v/>
      </c>
      <c r="H56" s="105">
        <f>'F2-1'!F21</f>
        <v>2</v>
      </c>
    </row>
    <row r="57" spans="1:8" ht="25" x14ac:dyDescent="0.25">
      <c r="A57" s="104" t="str">
        <f>'F2-1'!G22</f>
        <v>R-053</v>
      </c>
      <c r="B57" t="str">
        <f t="shared" si="2"/>
        <v>F2-1</v>
      </c>
      <c r="C57" t="s">
        <v>229</v>
      </c>
      <c r="D57" s="106" t="str">
        <f>'F2-1'!B22</f>
        <v>Once the Purchase order is created and submitted the system automatically routes it to the line manager for approval.</v>
      </c>
      <c r="E57" t="str">
        <f>'F2-1'!C22</f>
        <v>R</v>
      </c>
      <c r="F57" s="106" t="str">
        <f>IF('F2-1'!D22="","",'F2-1'!D22)</f>
        <v/>
      </c>
      <c r="G57" s="106" t="str">
        <f>IF('F2-1'!E22="","",'F2-1'!E22)</f>
        <v/>
      </c>
      <c r="H57" s="105">
        <f>'F2-1'!F22</f>
        <v>2</v>
      </c>
    </row>
    <row r="58" spans="1:8" ht="37.5" x14ac:dyDescent="0.25">
      <c r="A58" s="104" t="str">
        <f>'F2-1'!G23</f>
        <v>R-054</v>
      </c>
      <c r="B58" t="str">
        <f t="shared" si="2"/>
        <v>F2-1</v>
      </c>
      <c r="C58" t="s">
        <v>230</v>
      </c>
      <c r="D58" s="106" t="str">
        <f>'F2-1'!B23</f>
        <v>If the Purchase Order is greater than €5,000 (net of VAT) the system should automatically route it after first line approval to the head of the organisation for approval.</v>
      </c>
      <c r="E58" t="str">
        <f>'F2-1'!C23</f>
        <v>R</v>
      </c>
      <c r="F58" s="106" t="str">
        <f>IF('F2-1'!D23="","",'F2-1'!D23)</f>
        <v/>
      </c>
      <c r="G58" s="106" t="str">
        <f>IF('F2-1'!E23="","",'F2-1'!E23)</f>
        <v/>
      </c>
      <c r="H58" s="105">
        <f>'F2-1'!F23</f>
        <v>2</v>
      </c>
    </row>
    <row r="59" spans="1:8" ht="37.5" x14ac:dyDescent="0.25">
      <c r="A59" s="104" t="str">
        <f>'F2-1'!G24</f>
        <v>R-055</v>
      </c>
      <c r="B59" t="str">
        <f t="shared" si="2"/>
        <v>F2-1</v>
      </c>
      <c r="C59" t="s">
        <v>231</v>
      </c>
      <c r="D59" s="106" t="str">
        <f>'F2-1'!B24</f>
        <v>If the Purchase Order is greater than €25,000 (net of VAT) the system should automatically route it after first line approval, and after head of the organisation approval to the Council for approval.</v>
      </c>
      <c r="E59" t="str">
        <f>'F2-1'!C24</f>
        <v>R</v>
      </c>
      <c r="F59" s="106" t="str">
        <f>IF('F2-1'!D24="","",'F2-1'!D24)</f>
        <v/>
      </c>
      <c r="G59" s="106" t="str">
        <f>IF('F2-1'!E24="","",'F2-1'!E24)</f>
        <v/>
      </c>
      <c r="H59" s="105">
        <f>'F2-1'!F24</f>
        <v>2</v>
      </c>
    </row>
    <row r="60" spans="1:8" ht="37.5" x14ac:dyDescent="0.25">
      <c r="A60" s="104" t="str">
        <f>'F2-1'!G25</f>
        <v>R-056</v>
      </c>
      <c r="B60" t="str">
        <f t="shared" si="2"/>
        <v>F2-1</v>
      </c>
      <c r="C60" t="s">
        <v>232</v>
      </c>
      <c r="D60" s="106" t="str">
        <f>'F2-1'!B25</f>
        <v>Once the purchase order is fully approved, a Purchase order number is allocated to the purchase order and the creator is automatically informed of its approval.</v>
      </c>
      <c r="E60" t="str">
        <f>'F2-1'!C25</f>
        <v>R</v>
      </c>
      <c r="F60" s="106" t="str">
        <f>IF('F2-1'!D25="","",'F2-1'!D25)</f>
        <v/>
      </c>
      <c r="G60" s="106" t="str">
        <f>IF('F2-1'!E25="","",'F2-1'!E25)</f>
        <v/>
      </c>
      <c r="H60" s="105">
        <f>'F2-1'!F25</f>
        <v>2</v>
      </c>
    </row>
    <row r="61" spans="1:8" x14ac:dyDescent="0.25">
      <c r="A61" s="104" t="str">
        <f>'F2-1'!G26</f>
        <v>R-057</v>
      </c>
      <c r="B61" t="str">
        <f t="shared" si="2"/>
        <v>F2-1</v>
      </c>
      <c r="C61" t="s">
        <v>233</v>
      </c>
      <c r="D61" s="106" t="str">
        <f>'F2-1'!B26</f>
        <v xml:space="preserve"> It should be possible to run the following reports:</v>
      </c>
      <c r="E61" t="str">
        <f>'F2-1'!C26</f>
        <v>R</v>
      </c>
      <c r="F61" s="106" t="str">
        <f>IF('F2-1'!D26="","",'F2-1'!D26)</f>
        <v/>
      </c>
      <c r="G61" s="106" t="str">
        <f>IF('F2-1'!E26="","",'F2-1'!E26)</f>
        <v/>
      </c>
      <c r="H61" s="105">
        <f>'F2-1'!F26</f>
        <v>2</v>
      </c>
    </row>
    <row r="62" spans="1:8" x14ac:dyDescent="0.25">
      <c r="A62" s="104" t="str">
        <f>'F2-1'!G27</f>
        <v>R-058</v>
      </c>
      <c r="B62" t="str">
        <f t="shared" si="2"/>
        <v>F2-1</v>
      </c>
      <c r="C62" t="s">
        <v>234</v>
      </c>
      <c r="D62" s="106" t="str">
        <f>'F2-1'!B27</f>
        <v>·         List and value of all open Purchase Orders</v>
      </c>
      <c r="E62" t="str">
        <f>'F2-1'!C27</f>
        <v>R</v>
      </c>
      <c r="F62" s="106" t="str">
        <f>IF('F2-1'!D27="","",'F2-1'!D27)</f>
        <v/>
      </c>
      <c r="G62" s="106" t="str">
        <f>IF('F2-1'!E27="","",'F2-1'!E27)</f>
        <v/>
      </c>
      <c r="H62" s="105">
        <f>'F2-1'!F27</f>
        <v>2</v>
      </c>
    </row>
    <row r="63" spans="1:8" x14ac:dyDescent="0.25">
      <c r="A63" s="104" t="str">
        <f>'F2-1'!G28</f>
        <v>R-059</v>
      </c>
      <c r="B63" t="str">
        <f t="shared" si="2"/>
        <v>F2-1</v>
      </c>
      <c r="C63" t="s">
        <v>235</v>
      </c>
      <c r="D63" s="106" t="str">
        <f>'F2-1'!B28</f>
        <v>·         List and value of all closed Purchase Orders</v>
      </c>
      <c r="E63" t="str">
        <f>'F2-1'!C28</f>
        <v>R</v>
      </c>
      <c r="F63" s="106" t="str">
        <f>IF('F2-1'!D28="","",'F2-1'!D28)</f>
        <v/>
      </c>
      <c r="G63" s="106" t="str">
        <f>IF('F2-1'!E28="","",'F2-1'!E28)</f>
        <v/>
      </c>
      <c r="H63" s="105">
        <f>'F2-1'!F28</f>
        <v>2</v>
      </c>
    </row>
    <row r="64" spans="1:8" x14ac:dyDescent="0.25">
      <c r="A64" s="104" t="str">
        <f>'F2-1'!G29</f>
        <v>R-060</v>
      </c>
      <c r="B64" t="str">
        <f t="shared" si="2"/>
        <v>F2-1</v>
      </c>
      <c r="C64" t="s">
        <v>236</v>
      </c>
      <c r="D64" s="106" t="str">
        <f>'F2-1'!B29</f>
        <v>·         List and value of the above reports by cost centre</v>
      </c>
      <c r="E64" t="str">
        <f>'F2-1'!C29</f>
        <v>R</v>
      </c>
      <c r="F64" s="106" t="str">
        <f>IF('F2-1'!D29="","",'F2-1'!D29)</f>
        <v/>
      </c>
      <c r="G64" s="106" t="str">
        <f>IF('F2-1'!E29="","",'F2-1'!E29)</f>
        <v/>
      </c>
      <c r="H64" s="105">
        <f>'F2-1'!F29</f>
        <v>2</v>
      </c>
    </row>
    <row r="65" spans="1:8" x14ac:dyDescent="0.25">
      <c r="A65" s="104" t="str">
        <f>'F2-1'!G30</f>
        <v>R-061</v>
      </c>
      <c r="B65" t="str">
        <f t="shared" si="2"/>
        <v>F2-1</v>
      </c>
      <c r="C65" t="s">
        <v>237</v>
      </c>
      <c r="D65" s="106" t="str">
        <f>'F2-1'!B30</f>
        <v>The systems should have real time links to nominal ledger coding</v>
      </c>
      <c r="E65" t="str">
        <f>'F2-1'!C30</f>
        <v>R</v>
      </c>
      <c r="F65" s="106" t="str">
        <f>IF('F2-1'!D30="","",'F2-1'!D30)</f>
        <v/>
      </c>
      <c r="G65" s="106" t="str">
        <f>IF('F2-1'!E30="","",'F2-1'!E30)</f>
        <v/>
      </c>
      <c r="H65" s="105">
        <f>'F2-1'!F30</f>
        <v>2</v>
      </c>
    </row>
    <row r="66" spans="1:8" x14ac:dyDescent="0.25">
      <c r="A66" s="104" t="str">
        <f>'F2-1'!G31</f>
        <v>R-062</v>
      </c>
      <c r="B66" t="str">
        <f t="shared" si="2"/>
        <v>F2-1</v>
      </c>
      <c r="C66" t="s">
        <v>238</v>
      </c>
      <c r="D66" s="106" t="str">
        <f>'F2-1'!B31</f>
        <v>The system should report by PO status</v>
      </c>
      <c r="E66" t="str">
        <f>'F2-1'!C31</f>
        <v>R</v>
      </c>
      <c r="F66" s="106" t="str">
        <f>IF('F2-1'!D31="","",'F2-1'!D31)</f>
        <v/>
      </c>
      <c r="G66" s="106" t="str">
        <f>IF('F2-1'!E31="","",'F2-1'!E31)</f>
        <v/>
      </c>
      <c r="H66" s="105">
        <f>'F2-1'!F31</f>
        <v>2</v>
      </c>
    </row>
    <row r="67" spans="1:8" x14ac:dyDescent="0.25">
      <c r="A67" s="104" t="str">
        <f>'F2-1'!G32</f>
        <v>R-063</v>
      </c>
      <c r="B67" t="str">
        <f t="shared" si="2"/>
        <v>F2-1</v>
      </c>
      <c r="C67" t="s">
        <v>239</v>
      </c>
      <c r="D67" s="106" t="str">
        <f>'F2-1'!B32</f>
        <v xml:space="preserve"> The system should interface with AP for invoice matching with PO’s</v>
      </c>
      <c r="E67" t="str">
        <f>'F2-1'!C32</f>
        <v>R</v>
      </c>
      <c r="F67" s="106" t="str">
        <f>IF('F2-1'!D32="","",'F2-1'!D32)</f>
        <v/>
      </c>
      <c r="G67" s="106" t="str">
        <f>IF('F2-1'!E32="","",'F2-1'!E32)</f>
        <v/>
      </c>
      <c r="H67" s="105">
        <f>'F2-1'!F32</f>
        <v>2</v>
      </c>
    </row>
    <row r="68" spans="1:8" ht="25" x14ac:dyDescent="0.25">
      <c r="A68" s="104" t="str">
        <f>'F2-1'!G33</f>
        <v>R-064</v>
      </c>
      <c r="B68" t="str">
        <f t="shared" si="2"/>
        <v>F2-1</v>
      </c>
      <c r="C68" t="s">
        <v>240</v>
      </c>
      <c r="D68" s="106" t="str">
        <f>'F2-1'!B33</f>
        <v>The system should support the control of requisition progression to purchase orders with restricted sign off</v>
      </c>
      <c r="E68" t="str">
        <f>'F2-1'!C33</f>
        <v>R</v>
      </c>
      <c r="F68" s="106" t="str">
        <f>IF('F2-1'!D33="","",'F2-1'!D33)</f>
        <v/>
      </c>
      <c r="G68" s="106" t="str">
        <f>IF('F2-1'!E33="","",'F2-1'!E33)</f>
        <v/>
      </c>
      <c r="H68" s="105">
        <f>'F2-1'!F33</f>
        <v>2</v>
      </c>
    </row>
    <row r="69" spans="1:8" x14ac:dyDescent="0.25">
      <c r="A69" s="104" t="str">
        <f>'F2-1'!G34</f>
        <v>R-065</v>
      </c>
      <c r="B69" t="str">
        <f t="shared" si="2"/>
        <v>F2-1</v>
      </c>
      <c r="C69" t="s">
        <v>241</v>
      </c>
      <c r="D69" s="106" t="str">
        <f>'F2-1'!B34</f>
        <v xml:space="preserve">The system should allow for multiple invoices against a single PO </v>
      </c>
      <c r="E69" t="str">
        <f>'F2-1'!C34</f>
        <v>R</v>
      </c>
      <c r="F69" s="106" t="str">
        <f>IF('F2-1'!D34="","",'F2-1'!D34)</f>
        <v/>
      </c>
      <c r="G69" s="106" t="str">
        <f>IF('F2-1'!E34="","",'F2-1'!E34)</f>
        <v/>
      </c>
      <c r="H69" s="105">
        <f>'F2-1'!F34</f>
        <v>2</v>
      </c>
    </row>
    <row r="70" spans="1:8" ht="25" x14ac:dyDescent="0.25">
      <c r="A70" s="104" t="str">
        <f>'F2-1'!G35</f>
        <v>R-066</v>
      </c>
      <c r="B70" t="str">
        <f t="shared" si="2"/>
        <v>F2-1</v>
      </c>
      <c r="C70" t="s">
        <v>242</v>
      </c>
      <c r="D70" s="106" t="str">
        <f>'F2-1'!B35</f>
        <v>The system should support multiple deliveries per line or item, multiple items per PO</v>
      </c>
      <c r="E70" t="str">
        <f>'F2-1'!C35</f>
        <v>R</v>
      </c>
      <c r="F70" s="106" t="str">
        <f>IF('F2-1'!D35="","",'F2-1'!D35)</f>
        <v/>
      </c>
      <c r="G70" s="106" t="str">
        <f>IF('F2-1'!E35="","",'F2-1'!E35)</f>
        <v/>
      </c>
      <c r="H70" s="105">
        <f>'F2-1'!F35</f>
        <v>2</v>
      </c>
    </row>
    <row r="71" spans="1:8" x14ac:dyDescent="0.25">
      <c r="A71" s="104" t="str">
        <f>'F2-1'!G36</f>
        <v>R-067</v>
      </c>
      <c r="B71" t="str">
        <f t="shared" si="2"/>
        <v>F2-1</v>
      </c>
      <c r="C71" t="s">
        <v>243</v>
      </c>
      <c r="D71" s="106" t="str">
        <f>'F2-1'!B36</f>
        <v>The system should have the ability to email PO’s</v>
      </c>
      <c r="E71" t="str">
        <f>'F2-1'!C36</f>
        <v>R</v>
      </c>
      <c r="F71" s="106" t="str">
        <f>IF('F2-1'!D36="","",'F2-1'!D36)</f>
        <v/>
      </c>
      <c r="G71" s="106" t="str">
        <f>IF('F2-1'!E36="","",'F2-1'!E36)</f>
        <v/>
      </c>
      <c r="H71" s="105">
        <f>'F2-1'!F36</f>
        <v>2</v>
      </c>
    </row>
    <row r="72" spans="1:8" x14ac:dyDescent="0.25">
      <c r="A72" s="104" t="str">
        <f>'F2-1'!G38</f>
        <v>R-068</v>
      </c>
      <c r="B72" t="str">
        <f t="shared" si="2"/>
        <v>F2-1</v>
      </c>
      <c r="C72" t="s">
        <v>244</v>
      </c>
      <c r="D72" s="106" t="str">
        <f>'F2-1'!B38</f>
        <v>The system should support control over user based authorisations</v>
      </c>
      <c r="E72" t="str">
        <f>'F2-1'!C38</f>
        <v>R</v>
      </c>
      <c r="F72" s="106" t="str">
        <f>IF('F2-1'!D38="","",'F2-1'!D38)</f>
        <v/>
      </c>
      <c r="G72" s="106" t="str">
        <f>IF('F2-1'!E38="","",'F2-1'!E38)</f>
        <v/>
      </c>
      <c r="H72" s="105">
        <f>'F2-1'!F38</f>
        <v>2</v>
      </c>
    </row>
    <row r="73" spans="1:8" x14ac:dyDescent="0.25">
      <c r="A73" s="104" t="str">
        <f>'F2-1'!G39</f>
        <v>R-069</v>
      </c>
      <c r="B73" t="str">
        <f t="shared" ref="B73:B90" si="3">"F2-1"</f>
        <v>F2-1</v>
      </c>
      <c r="C73" t="s">
        <v>245</v>
      </c>
      <c r="D73" s="106" t="str">
        <f>'F2-1'!B39</f>
        <v>The system should support purchasing limits by user</v>
      </c>
      <c r="E73" t="str">
        <f>'F2-1'!C39</f>
        <v>R</v>
      </c>
      <c r="F73" s="106" t="str">
        <f>IF('F2-1'!D39="","",'F2-1'!D39)</f>
        <v/>
      </c>
      <c r="G73" s="106" t="str">
        <f>IF('F2-1'!E39="","",'F2-1'!E39)</f>
        <v/>
      </c>
      <c r="H73" s="105">
        <f>'F2-1'!F39</f>
        <v>2</v>
      </c>
    </row>
    <row r="74" spans="1:8" ht="25" x14ac:dyDescent="0.25">
      <c r="A74" s="104" t="str">
        <f>'F2-1'!G40</f>
        <v>R-070</v>
      </c>
      <c r="B74" t="str">
        <f t="shared" si="3"/>
        <v>F2-1</v>
      </c>
      <c r="C74" t="s">
        <v>246</v>
      </c>
      <c r="D74" s="106" t="str">
        <f>'F2-1'!B40</f>
        <v xml:space="preserve">The system should provide three-way matching, i.e., invoices to purchase orders to invoice approval </v>
      </c>
      <c r="E74" t="str">
        <f>'F2-1'!C40</f>
        <v>R</v>
      </c>
      <c r="F74" s="106" t="str">
        <f>IF('F2-1'!D40="","",'F2-1'!D40)</f>
        <v/>
      </c>
      <c r="G74" s="106" t="str">
        <f>IF('F2-1'!E40="","",'F2-1'!E40)</f>
        <v/>
      </c>
      <c r="H74" s="105">
        <f>'F2-1'!F40</f>
        <v>2</v>
      </c>
    </row>
    <row r="75" spans="1:8" ht="25" x14ac:dyDescent="0.25">
      <c r="A75" s="104" t="str">
        <f>'F2-1'!G41</f>
        <v>R-071</v>
      </c>
      <c r="B75" t="str">
        <f t="shared" si="3"/>
        <v>F2-1</v>
      </c>
      <c r="C75" t="s">
        <v>247</v>
      </c>
      <c r="D75" s="106" t="str">
        <f>'F2-1'!B41</f>
        <v>The system should provide for matching of purchase invoices to original purchase orders</v>
      </c>
      <c r="E75" t="str">
        <f>'F2-1'!C41</f>
        <v>R</v>
      </c>
      <c r="F75" s="106" t="str">
        <f>IF('F2-1'!D41="","",'F2-1'!D41)</f>
        <v/>
      </c>
      <c r="G75" s="106" t="str">
        <f>IF('F2-1'!E41="","",'F2-1'!E41)</f>
        <v/>
      </c>
      <c r="H75" s="105">
        <f>'F2-1'!F41</f>
        <v>2</v>
      </c>
    </row>
    <row r="76" spans="1:8" ht="25" x14ac:dyDescent="0.25">
      <c r="A76" s="104" t="str">
        <f>'F2-1'!G42</f>
        <v>R-072</v>
      </c>
      <c r="B76" t="str">
        <f t="shared" si="3"/>
        <v>F2-1</v>
      </c>
      <c r="C76" t="s">
        <v>248</v>
      </c>
      <c r="D76" s="106" t="str">
        <f>'F2-1'!B42</f>
        <v>The system should facilitate automated allocation and conversion of a purchase requisition to a purchase order upon approval from the appropriate personnel</v>
      </c>
      <c r="E76" t="str">
        <f>'F2-1'!C42</f>
        <v>R</v>
      </c>
      <c r="F76" s="106" t="str">
        <f>IF('F2-1'!D42="","",'F2-1'!D42)</f>
        <v/>
      </c>
      <c r="G76" s="106" t="str">
        <f>IF('F2-1'!E42="","",'F2-1'!E42)</f>
        <v/>
      </c>
      <c r="H76" s="105">
        <f>'F2-1'!F42</f>
        <v>2</v>
      </c>
    </row>
    <row r="77" spans="1:8" ht="37.5" x14ac:dyDescent="0.25">
      <c r="A77" s="104" t="str">
        <f>'F2-1'!G43</f>
        <v>R-073</v>
      </c>
      <c r="B77" t="str">
        <f t="shared" si="3"/>
        <v>F2-1</v>
      </c>
      <c r="C77" t="s">
        <v>249</v>
      </c>
      <c r="D77" s="106" t="str">
        <f>'F2-1'!B43</f>
        <v>The system should support tolerance levels for three-way matching and should generate a warning to the user when variances fall outside the defined tolerances.</v>
      </c>
      <c r="E77" t="str">
        <f>'F2-1'!C43</f>
        <v>R</v>
      </c>
      <c r="F77" s="106" t="str">
        <f>IF('F2-1'!D43="","",'F2-1'!D43)</f>
        <v/>
      </c>
      <c r="G77" s="106" t="str">
        <f>IF('F2-1'!E43="","",'F2-1'!E43)</f>
        <v/>
      </c>
      <c r="H77" s="105">
        <f>'F2-1'!F43</f>
        <v>2</v>
      </c>
    </row>
    <row r="78" spans="1:8" x14ac:dyDescent="0.25">
      <c r="A78" s="104" t="str">
        <f>'F2-1'!G44</f>
        <v>R-074</v>
      </c>
      <c r="B78" t="str">
        <f t="shared" si="3"/>
        <v>F2-1</v>
      </c>
      <c r="C78" t="s">
        <v>250</v>
      </c>
      <c r="D78" s="106" t="str">
        <f>'F2-1'!B44</f>
        <v>The system should support the sending of orders to suppliers by email.</v>
      </c>
      <c r="E78" t="str">
        <f>'F2-1'!C44</f>
        <v>R</v>
      </c>
      <c r="F78" s="106" t="str">
        <f>IF('F2-1'!D44="","",'F2-1'!D44)</f>
        <v/>
      </c>
      <c r="G78" s="106" t="str">
        <f>IF('F2-1'!E44="","",'F2-1'!E44)</f>
        <v/>
      </c>
      <c r="H78" s="105">
        <f>'F2-1'!F44</f>
        <v>2</v>
      </c>
    </row>
    <row r="79" spans="1:8" ht="25" x14ac:dyDescent="0.25">
      <c r="A79" s="104" t="str">
        <f>'F2-1'!G45</f>
        <v>R-075</v>
      </c>
      <c r="B79" t="str">
        <f t="shared" si="3"/>
        <v>F2-1</v>
      </c>
      <c r="C79" t="s">
        <v>251</v>
      </c>
      <c r="D79" s="106" t="str">
        <f>'F2-1'!B45</f>
        <v>The system should support holding of purchasing agreements (i.e. terms agreed with suppliers) for individual suppliers</v>
      </c>
      <c r="E79" t="str">
        <f>'F2-1'!C45</f>
        <v>R</v>
      </c>
      <c r="F79" s="106" t="str">
        <f>IF('F2-1'!D45="","",'F2-1'!D45)</f>
        <v/>
      </c>
      <c r="G79" s="106" t="str">
        <f>IF('F2-1'!E45="","",'F2-1'!E45)</f>
        <v/>
      </c>
      <c r="H79" s="105">
        <f>'F2-1'!F45</f>
        <v>2</v>
      </c>
    </row>
    <row r="80" spans="1:8" ht="25" x14ac:dyDescent="0.25">
      <c r="A80" s="104" t="str">
        <f>'F2-1'!G46</f>
        <v>R-076</v>
      </c>
      <c r="B80" t="str">
        <f t="shared" si="3"/>
        <v>F2-1</v>
      </c>
      <c r="C80" t="s">
        <v>252</v>
      </c>
      <c r="D80" s="106" t="str">
        <f>'F2-1'!B46</f>
        <v>The system should have the link from the P.O. /  Supplier Invoice ID / Payment confirmation.</v>
      </c>
      <c r="E80" t="str">
        <f>'F2-1'!C46</f>
        <v>R</v>
      </c>
      <c r="F80" s="106" t="str">
        <f>IF('F2-1'!D46="","",'F2-1'!D46)</f>
        <v/>
      </c>
      <c r="G80" s="106" t="str">
        <f>IF('F2-1'!E46="","",'F2-1'!E46)</f>
        <v/>
      </c>
      <c r="H80" s="105">
        <f>'F2-1'!F46</f>
        <v>2</v>
      </c>
    </row>
    <row r="81" spans="1:8" ht="25" x14ac:dyDescent="0.25">
      <c r="A81" s="104" t="str">
        <f>'F2-1'!G48</f>
        <v>R-077</v>
      </c>
      <c r="B81" t="str">
        <f t="shared" si="3"/>
        <v>F2-1</v>
      </c>
      <c r="C81" t="s">
        <v>253</v>
      </c>
      <c r="D81" s="106" t="str">
        <f>'F2-1'!B48</f>
        <v>The system should support purchase classification of products (e.g. service, overhead…)</v>
      </c>
      <c r="E81" t="str">
        <f>'F2-1'!C48</f>
        <v>R</v>
      </c>
      <c r="F81" s="106" t="str">
        <f>IF('F2-1'!D48="","",'F2-1'!D48)</f>
        <v/>
      </c>
      <c r="G81" s="106" t="str">
        <f>IF('F2-1'!E48="","",'F2-1'!E48)</f>
        <v/>
      </c>
      <c r="H81" s="105">
        <f>'F2-1'!F48</f>
        <v>2</v>
      </c>
    </row>
    <row r="82" spans="1:8" x14ac:dyDescent="0.25">
      <c r="A82" s="104" t="str">
        <f>'F2-1'!G49</f>
        <v>R-078</v>
      </c>
      <c r="B82" t="str">
        <f t="shared" si="3"/>
        <v>F2-1</v>
      </c>
      <c r="C82" t="s">
        <v>254</v>
      </c>
      <c r="D82" s="106" t="str">
        <f>'F2-1'!B49</f>
        <v>The system should support audit trails of PO’s and amendments</v>
      </c>
      <c r="E82" t="str">
        <f>'F2-1'!C49</f>
        <v>R</v>
      </c>
      <c r="F82" s="106" t="str">
        <f>IF('F2-1'!D49="","",'F2-1'!D49)</f>
        <v/>
      </c>
      <c r="G82" s="106" t="str">
        <f>IF('F2-1'!E49="","",'F2-1'!E49)</f>
        <v/>
      </c>
      <c r="H82" s="105">
        <f>'F2-1'!F49</f>
        <v>2</v>
      </c>
    </row>
    <row r="83" spans="1:8" ht="37.5" x14ac:dyDescent="0.25">
      <c r="A83" s="104" t="str">
        <f>'F2-1'!G50</f>
        <v>R-079</v>
      </c>
      <c r="B83" t="str">
        <f t="shared" si="3"/>
        <v>F2-1</v>
      </c>
      <c r="C83" t="s">
        <v>255</v>
      </c>
      <c r="D83" s="106" t="str">
        <f>'F2-1'!B50</f>
        <v>The system should report supplier expenditure over configurable periods, including rolling 12‑month periods, and identify suppliers exceeding user-defined spend thresholds for Tax Clearance monitoring.</v>
      </c>
      <c r="E83" t="str">
        <f>'F2-1'!C50</f>
        <v>R</v>
      </c>
      <c r="F83" s="106" t="str">
        <f>IF('F2-1'!D50="","",'F2-1'!D50)</f>
        <v/>
      </c>
      <c r="G83" s="106" t="str">
        <f>IF('F2-1'!E50="","",'F2-1'!E50)</f>
        <v/>
      </c>
      <c r="H83" s="105">
        <f>'F2-1'!F50</f>
        <v>2</v>
      </c>
    </row>
    <row r="84" spans="1:8" ht="25" x14ac:dyDescent="0.25">
      <c r="A84" s="104" t="str">
        <f>'F2-1'!G51</f>
        <v>R-080</v>
      </c>
      <c r="B84" t="str">
        <f t="shared" si="3"/>
        <v>F2-1</v>
      </c>
      <c r="C84" t="s">
        <v>256</v>
      </c>
      <c r="D84" s="106" t="str">
        <f>'F2-1'!B51</f>
        <v>The system should be capable to report on PO detail based on multiple user criteria</v>
      </c>
      <c r="E84" t="str">
        <f>'F2-1'!C51</f>
        <v>R</v>
      </c>
      <c r="F84" s="106" t="str">
        <f>IF('F2-1'!D51="","",'F2-1'!D51)</f>
        <v/>
      </c>
      <c r="G84" s="106" t="str">
        <f>IF('F2-1'!E51="","",'F2-1'!E51)</f>
        <v/>
      </c>
      <c r="H84" s="105">
        <f>'F2-1'!F51</f>
        <v>2</v>
      </c>
    </row>
    <row r="85" spans="1:8" ht="50" x14ac:dyDescent="0.25">
      <c r="A85" s="104" t="str">
        <f>'F2-1'!G53</f>
        <v>R-081</v>
      </c>
      <c r="B85" t="str">
        <f t="shared" si="3"/>
        <v>F2-1</v>
      </c>
      <c r="C85" t="s">
        <v>257</v>
      </c>
      <c r="D85" s="106" t="str">
        <f>'F2-1'!B53</f>
        <v>The system should facilitate a workflow management which maintains an audit log of the steps completed and by whom, e.g., recording of transactions by one user followed by sign-off/review of these postings by a second user before the posting is finalised</v>
      </c>
      <c r="E85" t="str">
        <f>'F2-1'!C53</f>
        <v>R</v>
      </c>
      <c r="F85" s="106" t="str">
        <f>IF('F2-1'!D53="","",'F2-1'!D53)</f>
        <v/>
      </c>
      <c r="G85" s="106" t="str">
        <f>IF('F2-1'!E53="","",'F2-1'!E53)</f>
        <v/>
      </c>
      <c r="H85" s="105">
        <f>'F2-1'!F53</f>
        <v>2</v>
      </c>
    </row>
    <row r="86" spans="1:8" x14ac:dyDescent="0.25">
      <c r="A86" s="104" t="str">
        <f>'F2-1'!G54</f>
        <v>R-082</v>
      </c>
      <c r="B86" t="str">
        <f t="shared" si="3"/>
        <v>F2-1</v>
      </c>
      <c r="C86" t="s">
        <v>258</v>
      </c>
      <c r="D86" s="106" t="str">
        <f>'F2-1'!B54</f>
        <v>Once a PO is approved, it should become read only / uneditable</v>
      </c>
      <c r="E86" t="str">
        <f>'F2-1'!C54</f>
        <v>R</v>
      </c>
      <c r="F86" s="106" t="str">
        <f>IF('F2-1'!D54="","",'F2-1'!D54)</f>
        <v/>
      </c>
      <c r="G86" s="106" t="str">
        <f>IF('F2-1'!E54="","",'F2-1'!E54)</f>
        <v/>
      </c>
      <c r="H86" s="105">
        <f>'F2-1'!F54</f>
        <v>2</v>
      </c>
    </row>
    <row r="87" spans="1:8" ht="37.5" x14ac:dyDescent="0.25">
      <c r="A87" s="104" t="str">
        <f>'F2-1'!G55</f>
        <v>R-083</v>
      </c>
      <c r="B87" t="str">
        <f t="shared" si="3"/>
        <v>F2-1</v>
      </c>
      <c r="C87" t="s">
        <v>259</v>
      </c>
      <c r="D87" s="106" t="str">
        <f>'F2-1'!B55</f>
        <v>The system should have the ability to implement purchase and payment policies and procedures on the system and utilise workflow management rules and processes</v>
      </c>
      <c r="E87" t="str">
        <f>'F2-1'!C55</f>
        <v>R</v>
      </c>
      <c r="F87" s="106" t="str">
        <f>IF('F2-1'!D55="","",'F2-1'!D55)</f>
        <v/>
      </c>
      <c r="G87" s="106" t="str">
        <f>IF('F2-1'!E55="","",'F2-1'!E55)</f>
        <v/>
      </c>
      <c r="H87" s="105">
        <f>'F2-1'!F55</f>
        <v>2</v>
      </c>
    </row>
    <row r="88" spans="1:8" ht="25" x14ac:dyDescent="0.25">
      <c r="A88" s="104" t="str">
        <f>'F2-1'!G56</f>
        <v>R-084</v>
      </c>
      <c r="B88" t="str">
        <f t="shared" si="3"/>
        <v>F2-1</v>
      </c>
      <c r="C88" t="s">
        <v>260</v>
      </c>
      <c r="D88" s="106" t="str">
        <f>'F2-1'!B56</f>
        <v>The system should support workflows that allow for two hierarchical approvers per PO.</v>
      </c>
      <c r="E88" t="str">
        <f>'F2-1'!C56</f>
        <v>R</v>
      </c>
      <c r="F88" s="106" t="str">
        <f>IF('F2-1'!D56="","",'F2-1'!D56)</f>
        <v/>
      </c>
      <c r="G88" s="106" t="str">
        <f>IF('F2-1'!E56="","",'F2-1'!E56)</f>
        <v/>
      </c>
      <c r="H88" s="105">
        <f>'F2-1'!F56</f>
        <v>2</v>
      </c>
    </row>
    <row r="89" spans="1:8" ht="37.5" x14ac:dyDescent="0.25">
      <c r="A89" s="104" t="str">
        <f>'F2-1'!G57</f>
        <v>R-085</v>
      </c>
      <c r="B89" t="str">
        <f t="shared" si="3"/>
        <v>F2-1</v>
      </c>
      <c r="C89" t="s">
        <v>261</v>
      </c>
      <c r="D89" s="106" t="str">
        <f>'F2-1'!B57</f>
        <v>The system should support sequential approval workflows based on delegated authority levels, record all approval actions, and allow approvers to delegate approval authority to another user of the same grade or authority level.</v>
      </c>
      <c r="E89" t="str">
        <f>'F2-1'!C57</f>
        <v>R</v>
      </c>
      <c r="F89" s="106" t="str">
        <f>IF('F2-1'!D57="","",'F2-1'!D57)</f>
        <v/>
      </c>
      <c r="G89" s="106" t="str">
        <f>IF('F2-1'!E57="","",'F2-1'!E57)</f>
        <v/>
      </c>
      <c r="H89" s="105">
        <f>'F2-1'!F57</f>
        <v>2</v>
      </c>
    </row>
    <row r="90" spans="1:8" ht="25" x14ac:dyDescent="0.25">
      <c r="A90" s="104" t="str">
        <f>'F2-1'!G58</f>
        <v>R-086</v>
      </c>
      <c r="B90" t="str">
        <f t="shared" si="3"/>
        <v>F2-1</v>
      </c>
      <c r="C90" t="s">
        <v>262</v>
      </c>
      <c r="D90" s="106" t="str">
        <f>'F2-1'!B58</f>
        <v>The system should facilitate rules to route PR forms to the appropriate purchasing officer based on authorisation limits.</v>
      </c>
      <c r="E90" t="str">
        <f>'F2-1'!C58</f>
        <v>R</v>
      </c>
      <c r="F90" s="106" t="str">
        <f>IF('F2-1'!D58="","",'F2-1'!D58)</f>
        <v/>
      </c>
      <c r="G90" s="106" t="str">
        <f>IF('F2-1'!E58="","",'F2-1'!E58)</f>
        <v/>
      </c>
      <c r="H90" s="105">
        <f>'F2-1'!F58</f>
        <v>2</v>
      </c>
    </row>
    <row r="91" spans="1:8" ht="25" x14ac:dyDescent="0.25">
      <c r="A91" s="104" t="str">
        <f>'F2-2'!G5</f>
        <v>R-087</v>
      </c>
      <c r="B91" t="str">
        <f t="shared" ref="B91:B122" si="4">"F2-2"</f>
        <v>F2-2</v>
      </c>
      <c r="C91" t="s">
        <v>263</v>
      </c>
      <c r="D91" s="106" t="str">
        <f>'F2-2'!B5</f>
        <v>The system should Facilitate the three way matching of invoices with PO's, and with invoice approvals</v>
      </c>
      <c r="E91" t="str">
        <f>'F2-2'!C5</f>
        <v>R</v>
      </c>
      <c r="F91" s="106" t="str">
        <f>IF('F2-2'!D5="","",'F2-2'!D5)</f>
        <v/>
      </c>
      <c r="G91" s="106" t="str">
        <f>IF('F2-2'!E5="","",'F2-2'!E5)</f>
        <v/>
      </c>
      <c r="H91" s="105">
        <f>'F2-2'!F5</f>
        <v>2</v>
      </c>
    </row>
    <row r="92" spans="1:8" x14ac:dyDescent="0.25">
      <c r="A92" s="104" t="str">
        <f>'F2-2'!G6</f>
        <v>R-088</v>
      </c>
      <c r="B92" t="str">
        <f t="shared" si="4"/>
        <v>F2-2</v>
      </c>
      <c r="C92" t="s">
        <v>264</v>
      </c>
      <c r="D92" s="106" t="str">
        <f>'F2-2'!B6</f>
        <v>The system should facilitate AP ledger posting / automatic posting to GL</v>
      </c>
      <c r="E92" t="str">
        <f>'F2-2'!C6</f>
        <v>R</v>
      </c>
      <c r="F92" s="106" t="str">
        <f>IF('F2-2'!D6="","",'F2-2'!D6)</f>
        <v/>
      </c>
      <c r="G92" s="106" t="str">
        <f>IF('F2-2'!E6="","",'F2-2'!E6)</f>
        <v/>
      </c>
      <c r="H92" s="105">
        <f>'F2-2'!F6</f>
        <v>2</v>
      </c>
    </row>
    <row r="93" spans="1:8" ht="25" x14ac:dyDescent="0.25">
      <c r="A93" s="104" t="str">
        <f>'F2-2'!G7</f>
        <v>R-089</v>
      </c>
      <c r="B93" t="str">
        <f t="shared" si="4"/>
        <v>F2-2</v>
      </c>
      <c r="C93" t="s">
        <v>265</v>
      </c>
      <c r="D93" s="106" t="str">
        <f>'F2-2'!B7</f>
        <v>The system should facilitate payment controls and segregation of duty around payment controls</v>
      </c>
      <c r="E93" t="str">
        <f>'F2-2'!C7</f>
        <v>R</v>
      </c>
      <c r="F93" s="106" t="str">
        <f>IF('F2-2'!D7="","",'F2-2'!D7)</f>
        <v/>
      </c>
      <c r="G93" s="106" t="str">
        <f>IF('F2-2'!E7="","",'F2-2'!E7)</f>
        <v/>
      </c>
      <c r="H93" s="105">
        <f>'F2-2'!F7</f>
        <v>2</v>
      </c>
    </row>
    <row r="94" spans="1:8" ht="62.5" x14ac:dyDescent="0.25">
      <c r="A94" s="104" t="str">
        <f>'F2-2'!G8</f>
        <v>R-090</v>
      </c>
      <c r="B94" t="str">
        <f t="shared" si="4"/>
        <v>F2-2</v>
      </c>
      <c r="C94" t="s">
        <v>266</v>
      </c>
      <c r="D94" s="106" t="str">
        <f>'F2-2'!B8</f>
        <v>The  system should provide documented APIs, OData feeds or equivalent secure data access methods using industry standard formats such as REST, JSON, XML or equivalent. The tenderer must describe available access methods, the data exposed, authentication, permissions, audit logging, rate limits, licensing, and whether access is read-only or read/write.</v>
      </c>
      <c r="E94" t="str">
        <f>'F2-2'!C8</f>
        <v>R</v>
      </c>
      <c r="F94" s="106" t="str">
        <f>IF('F2-2'!D8="","",'F2-2'!D8)</f>
        <v/>
      </c>
      <c r="G94" s="106" t="str">
        <f>IF('F2-2'!E8="","",'F2-2'!E8)</f>
        <v/>
      </c>
      <c r="H94" s="105">
        <f>'F2-2'!F8</f>
        <v>2</v>
      </c>
    </row>
    <row r="95" spans="1:8" x14ac:dyDescent="0.25">
      <c r="A95" s="104" t="str">
        <f>'F2-2'!G9</f>
        <v>R-091</v>
      </c>
      <c r="B95" t="str">
        <f t="shared" si="4"/>
        <v>F2-2</v>
      </c>
      <c r="C95" t="s">
        <v>267</v>
      </c>
      <c r="D95" s="106" t="str">
        <f>'F2-2'!B9</f>
        <v>The system should facilitate an AP ledger control account</v>
      </c>
      <c r="E95" t="str">
        <f>'F2-2'!C9</f>
        <v>R</v>
      </c>
      <c r="F95" s="106" t="str">
        <f>IF('F2-2'!D9="","",'F2-2'!D9)</f>
        <v/>
      </c>
      <c r="G95" s="106" t="str">
        <f>IF('F2-2'!E9="","",'F2-2'!E9)</f>
        <v/>
      </c>
      <c r="H95" s="105">
        <f>'F2-2'!F9</f>
        <v>2</v>
      </c>
    </row>
    <row r="96" spans="1:8" x14ac:dyDescent="0.25">
      <c r="A96" s="104" t="str">
        <f>'F2-2'!G11</f>
        <v>R-092</v>
      </c>
      <c r="B96" t="str">
        <f t="shared" si="4"/>
        <v>F2-2</v>
      </c>
      <c r="C96" t="s">
        <v>268</v>
      </c>
      <c r="D96" s="106" t="str">
        <f>'F2-2'!B11</f>
        <v>The system should facilitate payment processing via electronic bank files</v>
      </c>
      <c r="E96" t="str">
        <f>'F2-2'!C11</f>
        <v>R</v>
      </c>
      <c r="F96" s="106" t="str">
        <f>IF('F2-2'!D11="","",'F2-2'!D11)</f>
        <v/>
      </c>
      <c r="G96" s="106" t="str">
        <f>IF('F2-2'!E11="","",'F2-2'!E11)</f>
        <v/>
      </c>
      <c r="H96" s="105">
        <f>'F2-2'!F11</f>
        <v>2</v>
      </c>
    </row>
    <row r="97" spans="1:8" x14ac:dyDescent="0.25">
      <c r="A97" s="104" t="str">
        <f>'F2-2'!G12</f>
        <v>R-093</v>
      </c>
      <c r="B97" t="str">
        <f t="shared" si="4"/>
        <v>F2-2</v>
      </c>
      <c r="C97" t="s">
        <v>269</v>
      </c>
      <c r="D97" s="106" t="str">
        <f>'F2-2'!B12</f>
        <v>The system should include an invoice approval to pay process</v>
      </c>
      <c r="E97" t="str">
        <f>'F2-2'!C12</f>
        <v>R</v>
      </c>
      <c r="F97" s="106" t="str">
        <f>IF('F2-2'!D12="","",'F2-2'!D12)</f>
        <v/>
      </c>
      <c r="G97" s="106" t="str">
        <f>IF('F2-2'!E12="","",'F2-2'!E12)</f>
        <v/>
      </c>
      <c r="H97" s="105">
        <f>'F2-2'!F12</f>
        <v>2</v>
      </c>
    </row>
    <row r="98" spans="1:8" ht="25" x14ac:dyDescent="0.25">
      <c r="A98" s="104" t="str">
        <f>'F2-2'!G13</f>
        <v>R-094</v>
      </c>
      <c r="B98" t="str">
        <f t="shared" si="4"/>
        <v>F2-2</v>
      </c>
      <c r="C98" t="s">
        <v>270</v>
      </c>
      <c r="D98" s="106" t="str">
        <f>'F2-2'!B13</f>
        <v>The system should enforce rules restricting approval of invoices to predefined roles within the organisation</v>
      </c>
      <c r="E98" t="str">
        <f>'F2-2'!C13</f>
        <v>R</v>
      </c>
      <c r="F98" s="106" t="str">
        <f>IF('F2-2'!D13="","",'F2-2'!D13)</f>
        <v/>
      </c>
      <c r="G98" s="106" t="str">
        <f>IF('F2-2'!E13="","",'F2-2'!E13)</f>
        <v/>
      </c>
      <c r="H98" s="105">
        <f>'F2-2'!F13</f>
        <v>2</v>
      </c>
    </row>
    <row r="99" spans="1:8" x14ac:dyDescent="0.25">
      <c r="A99" s="104" t="str">
        <f>'F2-2'!G14</f>
        <v>R-095</v>
      </c>
      <c r="B99" t="str">
        <f t="shared" si="4"/>
        <v>F2-2</v>
      </c>
      <c r="C99" t="s">
        <v>271</v>
      </c>
      <c r="D99" s="106" t="str">
        <f>'F2-2'!B14</f>
        <v xml:space="preserve">The system should facilitate payment of invoices </v>
      </c>
      <c r="E99" t="str">
        <f>'F2-2'!C14</f>
        <v>R</v>
      </c>
      <c r="F99" s="106" t="str">
        <f>IF('F2-2'!D14="","",'F2-2'!D14)</f>
        <v/>
      </c>
      <c r="G99" s="106" t="str">
        <f>IF('F2-2'!E14="","",'F2-2'!E14)</f>
        <v/>
      </c>
      <c r="H99" s="105">
        <f>'F2-2'!F14</f>
        <v>2</v>
      </c>
    </row>
    <row r="100" spans="1:8" x14ac:dyDescent="0.25">
      <c r="A100" s="104" t="str">
        <f>'F2-2'!G15</f>
        <v>R-096</v>
      </c>
      <c r="B100" t="str">
        <f t="shared" si="4"/>
        <v>F2-2</v>
      </c>
      <c r="C100" t="s">
        <v>272</v>
      </c>
      <c r="D100" s="106" t="str">
        <f>'F2-2'!B15</f>
        <v>The system should only allow payment of duly authorised invoices to be made</v>
      </c>
      <c r="E100" t="str">
        <f>'F2-2'!C15</f>
        <v>R</v>
      </c>
      <c r="F100" s="106" t="str">
        <f>IF('F2-2'!D15="","",'F2-2'!D15)</f>
        <v/>
      </c>
      <c r="G100" s="106" t="str">
        <f>IF('F2-2'!E15="","",'F2-2'!E15)</f>
        <v/>
      </c>
      <c r="H100" s="105">
        <f>'F2-2'!F15</f>
        <v>2</v>
      </c>
    </row>
    <row r="101" spans="1:8" ht="25" x14ac:dyDescent="0.25">
      <c r="A101" s="104" t="str">
        <f>'F2-2'!G16</f>
        <v>R-097</v>
      </c>
      <c r="B101" t="str">
        <f t="shared" si="4"/>
        <v>F2-2</v>
      </c>
      <c r="C101" t="s">
        <v>273</v>
      </c>
      <c r="D101" s="106" t="str">
        <f>'F2-2'!B16</f>
        <v xml:space="preserve">The system should facilitate automatic payment list proposals based on predefined criteria </v>
      </c>
      <c r="E101" t="str">
        <f>'F2-2'!C16</f>
        <v>R</v>
      </c>
      <c r="F101" s="106" t="str">
        <f>IF('F2-2'!D16="","",'F2-2'!D16)</f>
        <v/>
      </c>
      <c r="G101" s="106" t="str">
        <f>IF('F2-2'!E16="","",'F2-2'!E16)</f>
        <v/>
      </c>
      <c r="H101" s="105">
        <f>'F2-2'!F16</f>
        <v>2</v>
      </c>
    </row>
    <row r="102" spans="1:8" x14ac:dyDescent="0.25">
      <c r="A102" s="104" t="str">
        <f>'F2-2'!G17</f>
        <v>R-098</v>
      </c>
      <c r="B102" t="str">
        <f t="shared" si="4"/>
        <v>F2-2</v>
      </c>
      <c r="C102" t="s">
        <v>274</v>
      </c>
      <c r="D102" s="106" t="str">
        <f>'F2-2'!B17</f>
        <v>The system should facilitate payment allocation across invoices</v>
      </c>
      <c r="E102" t="str">
        <f>'F2-2'!C17</f>
        <v>R</v>
      </c>
      <c r="F102" s="106" t="str">
        <f>IF('F2-2'!D17="","",'F2-2'!D17)</f>
        <v/>
      </c>
      <c r="G102" s="106" t="str">
        <f>IF('F2-2'!E17="","",'F2-2'!E17)</f>
        <v/>
      </c>
      <c r="H102" s="105">
        <f>'F2-2'!F17</f>
        <v>2</v>
      </c>
    </row>
    <row r="103" spans="1:8" ht="37.5" x14ac:dyDescent="0.25">
      <c r="A103" s="104" t="str">
        <f>'F2-2'!G18</f>
        <v>R-099</v>
      </c>
      <c r="B103" t="str">
        <f t="shared" si="4"/>
        <v>F2-2</v>
      </c>
      <c r="C103" t="s">
        <v>275</v>
      </c>
      <c r="D103" s="106" t="str">
        <f>'F2-2'!B18</f>
        <v>The system should provide prompt payments in accordance with The Prompt Payments Act.  Including monitoring of payment dates,  interest calculation &amp; processing, e.g. via a report</v>
      </c>
      <c r="E103" t="str">
        <f>'F2-2'!C18</f>
        <v>R</v>
      </c>
      <c r="F103" s="106" t="str">
        <f>IF('F2-2'!D18="","",'F2-2'!D18)</f>
        <v/>
      </c>
      <c r="G103" s="106" t="str">
        <f>IF('F2-2'!E18="","",'F2-2'!E18)</f>
        <v/>
      </c>
      <c r="H103" s="105">
        <f>'F2-2'!F18</f>
        <v>2</v>
      </c>
    </row>
    <row r="104" spans="1:8" ht="25" x14ac:dyDescent="0.25">
      <c r="A104" s="104" t="str">
        <f>'F2-2'!G20</f>
        <v>R-100</v>
      </c>
      <c r="B104" t="str">
        <f t="shared" si="4"/>
        <v>F2-2</v>
      </c>
      <c r="C104" t="s">
        <v>276</v>
      </c>
      <c r="D104" s="106" t="str">
        <f>'F2-2'!B20</f>
        <v>The system should facilitate the use of OCR /AI for the posting of supplier invoices</v>
      </c>
      <c r="E104" t="str">
        <f>'F2-2'!C20</f>
        <v>R</v>
      </c>
      <c r="F104" s="106" t="str">
        <f>IF('F2-2'!D20="","",'F2-2'!D20)</f>
        <v/>
      </c>
      <c r="G104" s="106" t="str">
        <f>IF('F2-2'!E20="","",'F2-2'!E20)</f>
        <v/>
      </c>
      <c r="H104" s="105">
        <f>'F2-2'!F20</f>
        <v>2</v>
      </c>
    </row>
    <row r="105" spans="1:8" ht="50" x14ac:dyDescent="0.25">
      <c r="A105" s="104" t="str">
        <f>'F2-2'!G21</f>
        <v>R-101</v>
      </c>
      <c r="B105" t="str">
        <f t="shared" si="4"/>
        <v>F2-2</v>
      </c>
      <c r="C105" t="s">
        <v>277</v>
      </c>
      <c r="D105" s="106" t="str">
        <f>'F2-2'!B21</f>
        <v>The vendor master data should allow for all relevant tax master data to be entered. If the vendor is subject to PSWT, Vender Revenue access numbers, Vendor tax number, should be entered with dual authorisation capabilities here for segregation of duties.</v>
      </c>
      <c r="E105" t="str">
        <f>'F2-2'!C21</f>
        <v>R</v>
      </c>
      <c r="F105" s="106" t="str">
        <f>IF('F2-2'!D21="","",'F2-2'!D21)</f>
        <v/>
      </c>
      <c r="G105" s="106" t="str">
        <f>IF('F2-2'!E21="","",'F2-2'!E21)</f>
        <v/>
      </c>
      <c r="H105" s="105">
        <f>'F2-2'!F21</f>
        <v>2</v>
      </c>
    </row>
    <row r="106" spans="1:8" ht="25" x14ac:dyDescent="0.25">
      <c r="A106" s="104" t="str">
        <f>'F2-2'!G23</f>
        <v>R-102</v>
      </c>
      <c r="B106" t="str">
        <f t="shared" si="4"/>
        <v>F2-2</v>
      </c>
      <c r="C106" t="s">
        <v>278</v>
      </c>
      <c r="D106" s="106" t="str">
        <f>'F2-2'!B23</f>
        <v>The system should automatically extract relevant information from a supplier invoices through OCR / AI and trigger an approval workflow.</v>
      </c>
      <c r="E106" t="str">
        <f>'F2-2'!C23</f>
        <v>R</v>
      </c>
      <c r="F106" s="106" t="str">
        <f>IF('F2-2'!D23="","",'F2-2'!D23)</f>
        <v/>
      </c>
      <c r="G106" s="106" t="str">
        <f>IF('F2-2'!E23="","",'F2-2'!E23)</f>
        <v/>
      </c>
      <c r="H106" s="105">
        <f>'F2-2'!F23</f>
        <v>2</v>
      </c>
    </row>
    <row r="107" spans="1:8" ht="25" x14ac:dyDescent="0.25">
      <c r="A107" s="104" t="str">
        <f>'F2-2'!G24</f>
        <v>R-103</v>
      </c>
      <c r="B107" t="str">
        <f t="shared" si="4"/>
        <v>F2-2</v>
      </c>
      <c r="C107" t="s">
        <v>279</v>
      </c>
      <c r="D107" s="106" t="str">
        <f>'F2-2'!B24</f>
        <v>The system should support/ create workflows on all aspects of the invoice management process, including electronic approval and tracking of invoices</v>
      </c>
      <c r="E107" t="str">
        <f>'F2-2'!C24</f>
        <v>R</v>
      </c>
      <c r="F107" s="106" t="str">
        <f>IF('F2-2'!D24="","",'F2-2'!D24)</f>
        <v/>
      </c>
      <c r="G107" s="106" t="str">
        <f>IF('F2-2'!E24="","",'F2-2'!E24)</f>
        <v/>
      </c>
      <c r="H107" s="105">
        <f>'F2-2'!F24</f>
        <v>2</v>
      </c>
    </row>
    <row r="108" spans="1:8" x14ac:dyDescent="0.25">
      <c r="A108" s="104" t="str">
        <f>'F2-2'!G25</f>
        <v>R-104</v>
      </c>
      <c r="B108" t="str">
        <f t="shared" si="4"/>
        <v>F2-2</v>
      </c>
      <c r="C108" t="s">
        <v>278</v>
      </c>
      <c r="D108" s="106" t="str">
        <f>'F2-2'!B25</f>
        <v>The system should facilitate an invoice register</v>
      </c>
      <c r="E108" t="str">
        <f>'F2-2'!C25</f>
        <v>R</v>
      </c>
      <c r="F108" s="106" t="str">
        <f>IF('F2-2'!D25="","",'F2-2'!D25)</f>
        <v/>
      </c>
      <c r="G108" s="106" t="str">
        <f>IF('F2-2'!E25="","",'F2-2'!E25)</f>
        <v/>
      </c>
      <c r="H108" s="105">
        <f>'F2-2'!F25</f>
        <v>2</v>
      </c>
    </row>
    <row r="109" spans="1:8" ht="25" x14ac:dyDescent="0.25">
      <c r="A109" s="104" t="str">
        <f>'F2-2'!G26</f>
        <v>R-105</v>
      </c>
      <c r="B109" t="str">
        <f t="shared" si="4"/>
        <v>F2-2</v>
      </c>
      <c r="C109" t="s">
        <v>280</v>
      </c>
      <c r="D109" s="106" t="str">
        <f>'F2-2'!B26</f>
        <v>The system should facilitate the authorisation of invoices for payment on the system</v>
      </c>
      <c r="E109" t="str">
        <f>'F2-2'!C26</f>
        <v>R</v>
      </c>
      <c r="F109" s="106" t="str">
        <f>IF('F2-2'!D26="","",'F2-2'!D26)</f>
        <v/>
      </c>
      <c r="G109" s="106" t="str">
        <f>IF('F2-2'!E26="","",'F2-2'!E26)</f>
        <v/>
      </c>
      <c r="H109" s="105">
        <f>'F2-2'!F26</f>
        <v>2</v>
      </c>
    </row>
    <row r="110" spans="1:8" x14ac:dyDescent="0.25">
      <c r="A110" s="104" t="str">
        <f>'F2-2'!G27</f>
        <v>R-106</v>
      </c>
      <c r="B110" t="str">
        <f t="shared" si="4"/>
        <v>F2-2</v>
      </c>
      <c r="C110" t="s">
        <v>281</v>
      </c>
      <c r="D110" s="106" t="str">
        <f>'F2-2'!B27</f>
        <v>The system should have the ability to post an invoice but hold payment</v>
      </c>
      <c r="E110" t="str">
        <f>'F2-2'!C27</f>
        <v>R</v>
      </c>
      <c r="F110" s="106" t="str">
        <f>IF('F2-2'!D27="","",'F2-2'!D27)</f>
        <v/>
      </c>
      <c r="G110" s="106" t="str">
        <f>IF('F2-2'!E27="","",'F2-2'!E27)</f>
        <v/>
      </c>
      <c r="H110" s="105">
        <f>'F2-2'!F27</f>
        <v>2</v>
      </c>
    </row>
    <row r="111" spans="1:8" x14ac:dyDescent="0.25">
      <c r="A111" s="104" t="str">
        <f>'F2-2'!G28</f>
        <v>R-107</v>
      </c>
      <c r="B111" t="str">
        <f t="shared" si="4"/>
        <v>F2-2</v>
      </c>
      <c r="C111" t="s">
        <v>282</v>
      </c>
      <c r="D111" s="106" t="str">
        <f>'F2-2'!B28</f>
        <v>The system should facilitate the use of PSWT</v>
      </c>
      <c r="E111" t="str">
        <f>'F2-2'!C28</f>
        <v>R</v>
      </c>
      <c r="F111" s="106" t="str">
        <f>IF('F2-2'!D28="","",'F2-2'!D28)</f>
        <v/>
      </c>
      <c r="G111" s="106" t="str">
        <f>IF('F2-2'!E28="","",'F2-2'!E28)</f>
        <v/>
      </c>
      <c r="H111" s="105">
        <f>'F2-2'!F28</f>
        <v>2</v>
      </c>
    </row>
    <row r="112" spans="1:8" x14ac:dyDescent="0.25">
      <c r="A112" s="104" t="str">
        <f>'F2-2'!G29</f>
        <v>R-108</v>
      </c>
      <c r="B112" t="str">
        <f t="shared" si="4"/>
        <v>F2-2</v>
      </c>
      <c r="C112" t="s">
        <v>283</v>
      </c>
      <c r="D112" s="106" t="str">
        <f>'F2-2'!B29</f>
        <v>The system should facilitate the electronic import of invoices from suppliers</v>
      </c>
      <c r="E112" t="str">
        <f>'F2-2'!C29</f>
        <v>R</v>
      </c>
      <c r="F112" s="106" t="str">
        <f>IF('F2-2'!D29="","",'F2-2'!D29)</f>
        <v/>
      </c>
      <c r="G112" s="106" t="str">
        <f>IF('F2-2'!E29="","",'F2-2'!E29)</f>
        <v/>
      </c>
      <c r="H112" s="105">
        <f>'F2-2'!F29</f>
        <v>2</v>
      </c>
    </row>
    <row r="113" spans="1:8" x14ac:dyDescent="0.25">
      <c r="A113" s="104" t="str">
        <f>'F2-2'!G31</f>
        <v>R-109</v>
      </c>
      <c r="B113" t="str">
        <f t="shared" si="4"/>
        <v>F2-2</v>
      </c>
      <c r="C113" t="s">
        <v>284</v>
      </c>
      <c r="D113" s="106" t="str">
        <f>'F2-2'!B31</f>
        <v>The system should provide an audit trail</v>
      </c>
      <c r="E113" t="str">
        <f>'F2-2'!C31</f>
        <v>R</v>
      </c>
      <c r="F113" s="106" t="str">
        <f>IF('F2-2'!D31="","",'F2-2'!D31)</f>
        <v/>
      </c>
      <c r="G113" s="106" t="str">
        <f>IF('F2-2'!E31="","",'F2-2'!E31)</f>
        <v/>
      </c>
      <c r="H113" s="105">
        <f>'F2-2'!F31</f>
        <v>2</v>
      </c>
    </row>
    <row r="114" spans="1:8" ht="25" x14ac:dyDescent="0.25">
      <c r="A114" s="104" t="str">
        <f>'F2-2'!G32</f>
        <v>R-110</v>
      </c>
      <c r="B114" t="str">
        <f t="shared" si="4"/>
        <v>F2-2</v>
      </c>
      <c r="C114" t="s">
        <v>285</v>
      </c>
      <c r="D114" s="106" t="str">
        <f>'F2-2'!B32</f>
        <v>The system should not allow new accounts payable creditors to be set up unless authorised by specific profile users</v>
      </c>
      <c r="E114" t="str">
        <f>'F2-2'!C32</f>
        <v>R</v>
      </c>
      <c r="F114" s="106" t="str">
        <f>IF('F2-2'!D32="","",'F2-2'!D32)</f>
        <v/>
      </c>
      <c r="G114" s="106" t="str">
        <f>IF('F2-2'!E32="","",'F2-2'!E32)</f>
        <v/>
      </c>
      <c r="H114" s="105">
        <f>'F2-2'!F32</f>
        <v>2</v>
      </c>
    </row>
    <row r="115" spans="1:8" ht="50" x14ac:dyDescent="0.25">
      <c r="A115" s="104" t="str">
        <f>'F2-2'!G33</f>
        <v>R-111</v>
      </c>
      <c r="B115" t="str">
        <f t="shared" si="4"/>
        <v>F2-2</v>
      </c>
      <c r="C115" t="s">
        <v>286</v>
      </c>
      <c r="D115" s="106" t="str">
        <f>'F2-2'!B33</f>
        <v>The system should include user access security features which would enable only authorised staff to make changes, e.g. changes to bank details/supplier set up information only by authorised staff, with at least one hierarchical approver</v>
      </c>
      <c r="E115" t="str">
        <f>'F2-2'!C33</f>
        <v>R</v>
      </c>
      <c r="F115" s="106" t="str">
        <f>IF('F2-2'!D33="","",'F2-2'!D33)</f>
        <v/>
      </c>
      <c r="G115" s="106" t="str">
        <f>IF('F2-2'!E33="","",'F2-2'!E33)</f>
        <v/>
      </c>
      <c r="H115" s="105">
        <f>'F2-2'!F33</f>
        <v>2</v>
      </c>
    </row>
    <row r="116" spans="1:8" ht="25" x14ac:dyDescent="0.25">
      <c r="A116" s="104" t="str">
        <f>'F2-2'!G34</f>
        <v>R-112</v>
      </c>
      <c r="B116" t="str">
        <f t="shared" si="4"/>
        <v>F2-2</v>
      </c>
      <c r="C116" t="s">
        <v>287</v>
      </c>
      <c r="D116" s="106" t="str">
        <f>'F2-2'!B34</f>
        <v>The system should dynamically check the ROS online system for TCC for all suppliers proposed in the payment run who fall under the TCC rules</v>
      </c>
      <c r="E116" t="str">
        <f>'F2-2'!C34</f>
        <v>R</v>
      </c>
      <c r="F116" s="106" t="str">
        <f>IF('F2-2'!D34="","",'F2-2'!D34)</f>
        <v/>
      </c>
      <c r="G116" s="106" t="str">
        <f>IF('F2-2'!E34="","",'F2-2'!E34)</f>
        <v/>
      </c>
      <c r="H116" s="105">
        <f>'F2-2'!F34</f>
        <v>2</v>
      </c>
    </row>
    <row r="117" spans="1:8" ht="25" x14ac:dyDescent="0.25">
      <c r="A117" s="104" t="str">
        <f>'F2-2'!G35</f>
        <v>R-113</v>
      </c>
      <c r="B117" t="str">
        <f t="shared" si="4"/>
        <v>F2-2</v>
      </c>
      <c r="C117" t="s">
        <v>288</v>
      </c>
      <c r="D117" s="106" t="str">
        <f>'F2-2'!B35</f>
        <v>The system should have the ability to automatically detect duplicate transactions and disallow duplicate transactions</v>
      </c>
      <c r="E117" t="str">
        <f>'F2-2'!C35</f>
        <v>R</v>
      </c>
      <c r="F117" s="106" t="str">
        <f>IF('F2-2'!D35="","",'F2-2'!D35)</f>
        <v/>
      </c>
      <c r="G117" s="106" t="str">
        <f>IF('F2-2'!E35="","",'F2-2'!E35)</f>
        <v/>
      </c>
      <c r="H117" s="105">
        <f>'F2-2'!F35</f>
        <v>2</v>
      </c>
    </row>
    <row r="118" spans="1:8" x14ac:dyDescent="0.25">
      <c r="A118" s="104" t="str">
        <f>'F2-2'!G37</f>
        <v>R-114</v>
      </c>
      <c r="B118" t="str">
        <f t="shared" si="4"/>
        <v>F2-2</v>
      </c>
      <c r="C118" t="s">
        <v>289</v>
      </c>
      <c r="D118" s="106" t="str">
        <f>'F2-2'!B37</f>
        <v>The system should maintain a supplier master file - with unique identifiers</v>
      </c>
      <c r="E118" t="str">
        <f>'F2-2'!C37</f>
        <v>R</v>
      </c>
      <c r="F118" s="106" t="str">
        <f>IF('F2-2'!D37="","",'F2-2'!D37)</f>
        <v/>
      </c>
      <c r="G118" s="106" t="str">
        <f>IF('F2-2'!E37="","",'F2-2'!E37)</f>
        <v/>
      </c>
      <c r="H118" s="105">
        <f>'F2-2'!F37</f>
        <v>2</v>
      </c>
    </row>
    <row r="119" spans="1:8" x14ac:dyDescent="0.25">
      <c r="A119" s="104" t="str">
        <f>'F2-2'!G38</f>
        <v>R-115</v>
      </c>
      <c r="B119" t="str">
        <f t="shared" si="4"/>
        <v>F2-2</v>
      </c>
      <c r="C119" t="s">
        <v>290</v>
      </c>
      <c r="D119" s="106" t="str">
        <f>'F2-2'!B38</f>
        <v>The system should facilitate the number of lines available for address details</v>
      </c>
      <c r="E119" t="str">
        <f>'F2-2'!C38</f>
        <v>R</v>
      </c>
      <c r="F119" s="106" t="str">
        <f>IF('F2-2'!D38="","",'F2-2'!D38)</f>
        <v/>
      </c>
      <c r="G119" s="106" t="str">
        <f>IF('F2-2'!E38="","",'F2-2'!E38)</f>
        <v/>
      </c>
      <c r="H119" s="105">
        <f>'F2-2'!F38</f>
        <v>2</v>
      </c>
    </row>
    <row r="120" spans="1:8" x14ac:dyDescent="0.25">
      <c r="A120" s="104" t="str">
        <f>'F2-2'!G39</f>
        <v>R-116</v>
      </c>
      <c r="B120" t="str">
        <f t="shared" si="4"/>
        <v>F2-2</v>
      </c>
      <c r="C120" t="s">
        <v>291</v>
      </c>
      <c r="D120" s="106" t="str">
        <f>'F2-2'!B39</f>
        <v>The system should support multiple supplier contact names / details</v>
      </c>
      <c r="E120" t="str">
        <f>'F2-2'!C39</f>
        <v>R</v>
      </c>
      <c r="F120" s="106" t="str">
        <f>IF('F2-2'!D39="","",'F2-2'!D39)</f>
        <v/>
      </c>
      <c r="G120" s="106" t="str">
        <f>IF('F2-2'!E39="","",'F2-2'!E39)</f>
        <v/>
      </c>
      <c r="H120" s="105">
        <f>'F2-2'!F39</f>
        <v>2</v>
      </c>
    </row>
    <row r="121" spans="1:8" ht="25" x14ac:dyDescent="0.25">
      <c r="A121" s="104" t="str">
        <f>'F2-2'!G40</f>
        <v>R-117</v>
      </c>
      <c r="B121" t="str">
        <f t="shared" si="4"/>
        <v>F2-2</v>
      </c>
      <c r="C121" t="s">
        <v>292</v>
      </c>
      <c r="D121" s="106" t="str">
        <f>'F2-2'!B40</f>
        <v>The system should support supplier types and the allocation of suppliers to default nominal ledger accounts</v>
      </c>
      <c r="E121" t="str">
        <f>'F2-2'!C40</f>
        <v>R</v>
      </c>
      <c r="F121" s="106" t="str">
        <f>IF('F2-2'!D40="","",'F2-2'!D40)</f>
        <v/>
      </c>
      <c r="G121" s="106" t="str">
        <f>IF('F2-2'!E40="","",'F2-2'!E40)</f>
        <v/>
      </c>
      <c r="H121" s="105">
        <f>'F2-2'!F40</f>
        <v>2</v>
      </c>
    </row>
    <row r="122" spans="1:8" x14ac:dyDescent="0.25">
      <c r="A122" s="104" t="str">
        <f>'F2-2'!G41</f>
        <v>R-118</v>
      </c>
      <c r="B122" t="str">
        <f t="shared" si="4"/>
        <v>F2-2</v>
      </c>
      <c r="C122" t="s">
        <v>293</v>
      </c>
      <c r="D122" s="106" t="str">
        <f>'F2-2'!B41</f>
        <v>The system should support comments</v>
      </c>
      <c r="E122" t="str">
        <f>'F2-2'!C41</f>
        <v>R</v>
      </c>
      <c r="F122" s="106" t="str">
        <f>IF('F2-2'!D41="","",'F2-2'!D41)</f>
        <v/>
      </c>
      <c r="G122" s="106" t="str">
        <f>IF('F2-2'!E41="","",'F2-2'!E41)</f>
        <v/>
      </c>
      <c r="H122" s="105">
        <f>'F2-2'!F41</f>
        <v>2</v>
      </c>
    </row>
    <row r="123" spans="1:8" x14ac:dyDescent="0.25">
      <c r="A123" s="104" t="str">
        <f>'F2-2'!G42</f>
        <v>R-119</v>
      </c>
      <c r="B123" t="str">
        <f t="shared" ref="B123:B139" si="5">"F2-2"</f>
        <v>F2-2</v>
      </c>
      <c r="C123" t="s">
        <v>294</v>
      </c>
      <c r="D123" s="106" t="str">
        <f>'F2-2'!B42</f>
        <v>The system should support the holding of supplier vat number / revenue number</v>
      </c>
      <c r="E123" t="str">
        <f>'F2-2'!C42</f>
        <v>R</v>
      </c>
      <c r="F123" s="106" t="str">
        <f>IF('F2-2'!D42="","",'F2-2'!D42)</f>
        <v/>
      </c>
      <c r="G123" s="106" t="str">
        <f>IF('F2-2'!E42="","",'F2-2'!E42)</f>
        <v/>
      </c>
      <c r="H123" s="105">
        <f>'F2-2'!F42</f>
        <v>2</v>
      </c>
    </row>
    <row r="124" spans="1:8" ht="50" x14ac:dyDescent="0.25">
      <c r="A124" s="104" t="str">
        <f>'F2-2'!G44</f>
        <v>R-120</v>
      </c>
      <c r="B124" t="str">
        <f t="shared" si="5"/>
        <v>F2-2</v>
      </c>
      <c r="C124" t="s">
        <v>295</v>
      </c>
      <c r="D124" s="106" t="str">
        <f>'F2-2'!B44</f>
        <v>The system should support automated Tax Clearance monitoring by identifying suppliers that exceed configurable expenditure thresholds (e.g. €10,000) and performing or prompting Tax Clearance checks during the payment run process.</v>
      </c>
      <c r="E124" t="str">
        <f>'F2-2'!C44</f>
        <v>R</v>
      </c>
      <c r="F124" s="106" t="str">
        <f>IF('F2-2'!D44="","",'F2-2'!D44)</f>
        <v/>
      </c>
      <c r="G124" s="106" t="str">
        <f>IF('F2-2'!E44="","",'F2-2'!E44)</f>
        <v/>
      </c>
      <c r="H124" s="105">
        <f>'F2-2'!F44</f>
        <v>2</v>
      </c>
    </row>
    <row r="125" spans="1:8" ht="25" x14ac:dyDescent="0.25">
      <c r="A125" s="104" t="str">
        <f>'F2-2'!G46</f>
        <v>R-121</v>
      </c>
      <c r="B125" t="str">
        <f t="shared" si="5"/>
        <v>F2-2</v>
      </c>
      <c r="C125" t="s">
        <v>296</v>
      </c>
      <c r="D125" s="106" t="str">
        <f>'F2-2'!B46</f>
        <v>The system should support the dynamic checking of the revenue.ie for live tax clearance notifications / reporting</v>
      </c>
      <c r="E125" t="str">
        <f>'F2-2'!C46</f>
        <v>R</v>
      </c>
      <c r="F125" s="106" t="str">
        <f>IF('F2-2'!D46="","",'F2-2'!D46)</f>
        <v/>
      </c>
      <c r="G125" s="106" t="str">
        <f>IF('F2-2'!E46="","",'F2-2'!E46)</f>
        <v/>
      </c>
      <c r="H125" s="105">
        <f>'F2-2'!F46</f>
        <v>2</v>
      </c>
    </row>
    <row r="126" spans="1:8" x14ac:dyDescent="0.25">
      <c r="A126" s="104" t="str">
        <f>'F2-2'!G47</f>
        <v>R-122</v>
      </c>
      <c r="B126" t="str">
        <f t="shared" si="5"/>
        <v>F2-2</v>
      </c>
      <c r="C126" t="s">
        <v>297</v>
      </c>
      <c r="D126" s="106" t="str">
        <f>'F2-2'!B47</f>
        <v>The system should support the storage of supplier bank account details</v>
      </c>
      <c r="E126" t="str">
        <f>'F2-2'!C47</f>
        <v>R</v>
      </c>
      <c r="F126" s="106" t="str">
        <f>IF('F2-2'!D47="","",'F2-2'!D47)</f>
        <v/>
      </c>
      <c r="G126" s="106" t="str">
        <f>IF('F2-2'!E47="","",'F2-2'!E47)</f>
        <v/>
      </c>
      <c r="H126" s="105">
        <f>'F2-2'!F47</f>
        <v>2</v>
      </c>
    </row>
    <row r="127" spans="1:8" ht="25" x14ac:dyDescent="0.25">
      <c r="A127" s="104" t="str">
        <f>'F2-2'!G48</f>
        <v>R-123</v>
      </c>
      <c r="B127" t="str">
        <f t="shared" si="5"/>
        <v>F2-2</v>
      </c>
      <c r="C127" t="s">
        <v>298</v>
      </c>
      <c r="D127" s="106" t="str">
        <f>'F2-2'!B48</f>
        <v>The system should support details of supplier agreements and contracts to be held on the system</v>
      </c>
      <c r="E127" t="str">
        <f>'F2-2'!C48</f>
        <v>R</v>
      </c>
      <c r="F127" s="106" t="str">
        <f>IF('F2-2'!D48="","",'F2-2'!D48)</f>
        <v/>
      </c>
      <c r="G127" s="106" t="str">
        <f>IF('F2-2'!E48="","",'F2-2'!E48)</f>
        <v/>
      </c>
      <c r="H127" s="105">
        <f>'F2-2'!F48</f>
        <v>2</v>
      </c>
    </row>
    <row r="128" spans="1:8" ht="25" x14ac:dyDescent="0.25">
      <c r="A128" s="104" t="str">
        <f>'F2-2'!G50</f>
        <v>R-124</v>
      </c>
      <c r="B128" t="str">
        <f t="shared" si="5"/>
        <v>F2-2</v>
      </c>
      <c r="C128" t="s">
        <v>299</v>
      </c>
      <c r="D128" s="106" t="str">
        <f>'F2-2'!B50</f>
        <v>The system should calculate and deduct PSWT from relevant payments and generate F45 certificates</v>
      </c>
      <c r="E128" t="str">
        <f>'F2-2'!C50</f>
        <v>R</v>
      </c>
      <c r="F128" s="106" t="str">
        <f>IF('F2-2'!D50="","",'F2-2'!D50)</f>
        <v/>
      </c>
      <c r="G128" s="106" t="str">
        <f>IF('F2-2'!E50="","",'F2-2'!E50)</f>
        <v/>
      </c>
      <c r="H128" s="105">
        <f>'F2-2'!F50</f>
        <v>2</v>
      </c>
    </row>
    <row r="129" spans="1:8" ht="25" x14ac:dyDescent="0.25">
      <c r="A129" s="104" t="str">
        <f>'F2-2'!G51</f>
        <v>R-125</v>
      </c>
      <c r="B129" t="str">
        <f t="shared" si="5"/>
        <v>F2-2</v>
      </c>
      <c r="C129" t="s">
        <v>300</v>
      </c>
      <c r="D129" s="106" t="str">
        <f>'F2-2'!B51</f>
        <v>The system should generate appropriate PSWT returns as an output of the payment run</v>
      </c>
      <c r="E129" t="str">
        <f>'F2-2'!C51</f>
        <v>R</v>
      </c>
      <c r="F129" s="106" t="str">
        <f>IF('F2-2'!D51="","",'F2-2'!D51)</f>
        <v/>
      </c>
      <c r="G129" s="106" t="str">
        <f>IF('F2-2'!E51="","",'F2-2'!E51)</f>
        <v/>
      </c>
      <c r="H129" s="105">
        <f>'F2-2'!F51</f>
        <v>2</v>
      </c>
    </row>
    <row r="130" spans="1:8" ht="37.5" x14ac:dyDescent="0.25">
      <c r="A130" s="104" t="str">
        <f>'F2-2'!G52</f>
        <v>R-126</v>
      </c>
      <c r="B130" t="str">
        <f t="shared" si="5"/>
        <v>F2-2</v>
      </c>
      <c r="C130" t="s">
        <v>301</v>
      </c>
      <c r="D130" s="106" t="str">
        <f>'F2-2'!B52</f>
        <v>The system such support a dynamic interaction with the Revenue to check for relevant supplier tax clearance status prior to payment being made to the supplier</v>
      </c>
      <c r="E130" t="str">
        <f>'F2-2'!C52</f>
        <v>R</v>
      </c>
      <c r="F130" s="106" t="str">
        <f>IF('F2-2'!D52="","",'F2-2'!D52)</f>
        <v/>
      </c>
      <c r="G130" s="106" t="str">
        <f>IF('F2-2'!E52="","",'F2-2'!E52)</f>
        <v/>
      </c>
      <c r="H130" s="105">
        <f>'F2-2'!F52</f>
        <v>2</v>
      </c>
    </row>
    <row r="131" spans="1:8" ht="25" x14ac:dyDescent="0.25">
      <c r="A131" s="104" t="str">
        <f>'F2-2'!G54</f>
        <v>R-127</v>
      </c>
      <c r="B131" t="str">
        <f t="shared" si="5"/>
        <v>F2-2</v>
      </c>
      <c r="C131" t="s">
        <v>302</v>
      </c>
      <c r="D131" s="106" t="str">
        <f>'F2-2'!B54</f>
        <v>The system should facilitate the invoice process and ageing (by due, invoice date)</v>
      </c>
      <c r="E131" t="str">
        <f>'F2-2'!C54</f>
        <v>R</v>
      </c>
      <c r="F131" s="106" t="str">
        <f>IF('F2-2'!D54="","",'F2-2'!D54)</f>
        <v/>
      </c>
      <c r="G131" s="106" t="str">
        <f>IF('F2-2'!E54="","",'F2-2'!E54)</f>
        <v/>
      </c>
      <c r="H131" s="105">
        <f>'F2-2'!F54</f>
        <v>2</v>
      </c>
    </row>
    <row r="132" spans="1:8" ht="25" x14ac:dyDescent="0.25">
      <c r="A132" s="104" t="str">
        <f>'F2-2'!G55</f>
        <v>R-128</v>
      </c>
      <c r="B132" t="str">
        <f t="shared" si="5"/>
        <v>F2-2</v>
      </c>
      <c r="C132" t="s">
        <v>303</v>
      </c>
      <c r="D132" s="106" t="str">
        <f>'F2-2'!B55</f>
        <v>The system should provide expenditure and purchasing reports by month or year, including vendor turnover per year</v>
      </c>
      <c r="E132" t="str">
        <f>'F2-2'!C55</f>
        <v>R</v>
      </c>
      <c r="F132" s="106" t="str">
        <f>IF('F2-2'!D55="","",'F2-2'!D55)</f>
        <v/>
      </c>
      <c r="G132" s="106" t="str">
        <f>IF('F2-2'!E55="","",'F2-2'!E55)</f>
        <v/>
      </c>
      <c r="H132" s="105">
        <f>'F2-2'!F55</f>
        <v>2</v>
      </c>
    </row>
    <row r="133" spans="1:8" ht="25" x14ac:dyDescent="0.25">
      <c r="A133" s="104" t="str">
        <f>'F2-2'!G56</f>
        <v>R-129</v>
      </c>
      <c r="B133" t="str">
        <f t="shared" si="5"/>
        <v>F2-2</v>
      </c>
      <c r="C133" t="s">
        <v>304</v>
      </c>
      <c r="D133" s="106" t="str">
        <f>'F2-2'!B56</f>
        <v>The system should facilitate full reporting – including creditors history, un-passed invoice register analysed by purchase order signatory</v>
      </c>
      <c r="E133" t="str">
        <f>'F2-2'!C56</f>
        <v>R</v>
      </c>
      <c r="F133" s="106" t="str">
        <f>IF('F2-2'!D56="","",'F2-2'!D56)</f>
        <v/>
      </c>
      <c r="G133" s="106" t="str">
        <f>IF('F2-2'!E56="","",'F2-2'!E56)</f>
        <v/>
      </c>
      <c r="H133" s="105">
        <f>'F2-2'!F56</f>
        <v>2</v>
      </c>
    </row>
    <row r="134" spans="1:8" ht="37.5" x14ac:dyDescent="0.25">
      <c r="A134" s="104" t="str">
        <f>'F2-2'!G57</f>
        <v>R-130</v>
      </c>
      <c r="B134" t="str">
        <f t="shared" si="5"/>
        <v>F2-2</v>
      </c>
      <c r="C134" t="s">
        <v>305</v>
      </c>
      <c r="D134" s="106" t="str">
        <f>'F2-2'!B57</f>
        <v>The system should prevent unapproved invoices from being posted to the general ledger and should ensure that only approved invoices are available for payment processing</v>
      </c>
      <c r="E134" t="str">
        <f>'F2-2'!C57</f>
        <v>R</v>
      </c>
      <c r="F134" s="106" t="str">
        <f>IF('F2-2'!D57="","",'F2-2'!D57)</f>
        <v/>
      </c>
      <c r="G134" s="106" t="str">
        <f>IF('F2-2'!E57="","",'F2-2'!E57)</f>
        <v/>
      </c>
      <c r="H134" s="105">
        <f>'F2-2'!F57</f>
        <v>2</v>
      </c>
    </row>
    <row r="135" spans="1:8" x14ac:dyDescent="0.25">
      <c r="A135" s="104" t="str">
        <f>'F2-2'!G58</f>
        <v>R-131</v>
      </c>
      <c r="B135" t="str">
        <f t="shared" si="5"/>
        <v>F2-2</v>
      </c>
      <c r="C135" t="s">
        <v>306</v>
      </c>
      <c r="D135" s="106" t="str">
        <f>'F2-2'!B58</f>
        <v>The system should provide a facility for aged creditors</v>
      </c>
      <c r="E135" t="str">
        <f>'F2-2'!C58</f>
        <v>R</v>
      </c>
      <c r="F135" s="106" t="str">
        <f>IF('F2-2'!D58="","",'F2-2'!D58)</f>
        <v/>
      </c>
      <c r="G135" s="106" t="str">
        <f>IF('F2-2'!E58="","",'F2-2'!E58)</f>
        <v/>
      </c>
      <c r="H135" s="105">
        <f>'F2-2'!F58</f>
        <v>2</v>
      </c>
    </row>
    <row r="136" spans="1:8" ht="37.5" x14ac:dyDescent="0.25">
      <c r="A136" s="104" t="str">
        <f>'F2-2'!G59</f>
        <v>R-132</v>
      </c>
      <c r="B136" t="str">
        <f t="shared" si="5"/>
        <v>F2-2</v>
      </c>
      <c r="C136" t="s">
        <v>307</v>
      </c>
      <c r="D136" s="106" t="str">
        <f>'F2-2'!B59</f>
        <v>The new system should facilitate the reporting and statistics of late payments in accordance with the late Payments Directive, based on the rate in force on the payment date</v>
      </c>
      <c r="E136" t="str">
        <f>'F2-2'!C59</f>
        <v>R</v>
      </c>
      <c r="F136" s="106" t="str">
        <f>IF('F2-2'!D59="","",'F2-2'!D59)</f>
        <v/>
      </c>
      <c r="G136" s="106" t="str">
        <f>IF('F2-2'!E59="","",'F2-2'!E59)</f>
        <v/>
      </c>
      <c r="H136" s="105">
        <f>'F2-2'!F59</f>
        <v>2</v>
      </c>
    </row>
    <row r="137" spans="1:8" ht="25" x14ac:dyDescent="0.25">
      <c r="A137" s="104" t="str">
        <f>'F2-2'!G60</f>
        <v>R-133</v>
      </c>
      <c r="B137" t="str">
        <f t="shared" si="5"/>
        <v>F2-2</v>
      </c>
      <c r="C137" t="s">
        <v>308</v>
      </c>
      <c r="D137" s="106" t="str">
        <f>'F2-2'!B60</f>
        <v>The system should support the storage of supplier history details (e.g. transactions / payments etc.)</v>
      </c>
      <c r="E137" t="str">
        <f>'F2-2'!C60</f>
        <v>R</v>
      </c>
      <c r="F137" s="106" t="str">
        <f>IF('F2-2'!D60="","",'F2-2'!D60)</f>
        <v/>
      </c>
      <c r="G137" s="106" t="str">
        <f>IF('F2-2'!E60="","",'F2-2'!E60)</f>
        <v/>
      </c>
      <c r="H137" s="105">
        <f>'F2-2'!F60</f>
        <v>2</v>
      </c>
    </row>
    <row r="138" spans="1:8" x14ac:dyDescent="0.25">
      <c r="A138" s="104" t="str">
        <f>'F2-2'!G61</f>
        <v>R-134</v>
      </c>
      <c r="B138" t="str">
        <f t="shared" si="5"/>
        <v>F2-2</v>
      </c>
      <c r="C138" t="s">
        <v>309</v>
      </c>
      <c r="D138" s="106" t="str">
        <f>'F2-2'!B61</f>
        <v xml:space="preserve">The system should facilitate the export to excel of daybooks </v>
      </c>
      <c r="E138" t="str">
        <f>'F2-2'!C61</f>
        <v>R</v>
      </c>
      <c r="F138" s="106" t="str">
        <f>IF('F2-2'!D61="","",'F2-2'!D61)</f>
        <v/>
      </c>
      <c r="G138" s="106" t="str">
        <f>IF('F2-2'!E61="","",'F2-2'!E61)</f>
        <v/>
      </c>
      <c r="H138" s="105">
        <f>'F2-2'!F61</f>
        <v>2</v>
      </c>
    </row>
    <row r="139" spans="1:8" x14ac:dyDescent="0.25">
      <c r="A139" s="104" t="str">
        <f>'F2-2'!G62</f>
        <v>R-135</v>
      </c>
      <c r="B139" t="str">
        <f t="shared" si="5"/>
        <v>F2-2</v>
      </c>
      <c r="C139" t="s">
        <v>310</v>
      </c>
      <c r="D139" s="106" t="str">
        <f>'F2-2'!B62</f>
        <v>The system should facilitate drill down from ledger to original PO</v>
      </c>
      <c r="E139" t="str">
        <f>'F2-2'!C62</f>
        <v>R</v>
      </c>
      <c r="F139" s="106" t="str">
        <f>IF('F2-2'!D62="","",'F2-2'!D62)</f>
        <v/>
      </c>
      <c r="G139" s="106" t="str">
        <f>IF('F2-2'!E62="","",'F2-2'!E62)</f>
        <v/>
      </c>
      <c r="H139" s="105">
        <f>'F2-2'!F62</f>
        <v>2</v>
      </c>
    </row>
    <row r="140" spans="1:8" ht="25" x14ac:dyDescent="0.25">
      <c r="A140" s="104" t="str">
        <f>'F3'!G5</f>
        <v>R-136</v>
      </c>
      <c r="B140" t="str">
        <f t="shared" ref="B140:B146" si="6">"F3"</f>
        <v>F3</v>
      </c>
      <c r="C140" t="s">
        <v>311</v>
      </c>
      <c r="D140" s="106" t="str">
        <f>'F3'!B5</f>
        <v>The system should support PSWT rules including PSWT rates on payment and allocation of payment using PSWT</v>
      </c>
      <c r="E140" t="str">
        <f>'F3'!C5</f>
        <v>R</v>
      </c>
      <c r="F140" s="106" t="str">
        <f>IF('F3'!D5="","",'F3'!D5)</f>
        <v/>
      </c>
      <c r="G140" s="106" t="str">
        <f>IF('F3'!E5="","",'F3'!E5)</f>
        <v/>
      </c>
      <c r="H140" s="105">
        <f>'F3'!F5</f>
        <v>2</v>
      </c>
    </row>
    <row r="141" spans="1:8" ht="25" x14ac:dyDescent="0.25">
      <c r="A141" s="104" t="str">
        <f>'F3'!G6</f>
        <v>R-137</v>
      </c>
      <c r="B141" t="str">
        <f t="shared" si="6"/>
        <v>F3</v>
      </c>
      <c r="C141" t="s">
        <v>312</v>
      </c>
      <c r="D141" s="106" t="str">
        <f>'F3'!B6</f>
        <v>The system should calculate and deduct PSWT from relevant payments and generate the relevant revenue reporting</v>
      </c>
      <c r="E141" t="str">
        <f>'F3'!C6</f>
        <v>R</v>
      </c>
      <c r="F141" s="106" t="str">
        <f>IF('F3'!D6="","",'F3'!D6)</f>
        <v/>
      </c>
      <c r="G141" s="106" t="str">
        <f>IF('F3'!E6="","",'F3'!E6)</f>
        <v/>
      </c>
      <c r="H141" s="105">
        <f>'F3'!F6</f>
        <v>2</v>
      </c>
    </row>
    <row r="142" spans="1:8" ht="25" x14ac:dyDescent="0.25">
      <c r="A142" s="104" t="str">
        <f>'F3'!G7</f>
        <v>R-138</v>
      </c>
      <c r="B142" t="str">
        <f t="shared" si="6"/>
        <v>F3</v>
      </c>
      <c r="C142" t="s">
        <v>313</v>
      </c>
      <c r="D142" s="106" t="str">
        <f>'F3'!B7</f>
        <v>The system should generate appropriate PSWT returns for the relevant period specified, suitable for upload to the Revenue website</v>
      </c>
      <c r="E142" t="str">
        <f>'F3'!C7</f>
        <v>R</v>
      </c>
      <c r="F142" s="106" t="str">
        <f>IF('F3'!D7="","",'F3'!D7)</f>
        <v/>
      </c>
      <c r="G142" s="106" t="str">
        <f>IF('F3'!E7="","",'F3'!E7)</f>
        <v/>
      </c>
      <c r="H142" s="105">
        <f>'F3'!F7</f>
        <v>2</v>
      </c>
    </row>
    <row r="143" spans="1:8" ht="50" x14ac:dyDescent="0.25">
      <c r="A143" s="104" t="str">
        <f>'F3'!G9</f>
        <v>R-139</v>
      </c>
      <c r="B143" t="str">
        <f t="shared" si="6"/>
        <v>F3</v>
      </c>
      <c r="C143" t="s">
        <v>314</v>
      </c>
      <c r="D143" s="106" t="str">
        <f>'F3'!B9</f>
        <v xml:space="preserve">The system should support VAT rules including multiple VAT rates on payment - Including recoverability options (different recoverability rates, recoverability options linked to project, with a manual override should it be required, also in certain expense codes catering and hospitality where VAT is not recovered) </v>
      </c>
      <c r="E143" t="str">
        <f>'F3'!C9</f>
        <v>R</v>
      </c>
      <c r="F143" s="106" t="str">
        <f>IF('F3'!D9="","",'F3'!D9)</f>
        <v/>
      </c>
      <c r="G143" s="106" t="str">
        <f>IF('F3'!E9="","",'F3'!E9)</f>
        <v/>
      </c>
      <c r="H143" s="105">
        <f>'F3'!F9</f>
        <v>2</v>
      </c>
    </row>
    <row r="144" spans="1:8" ht="25" x14ac:dyDescent="0.25">
      <c r="A144" s="104" t="str">
        <f>'F3'!G10</f>
        <v>R-140</v>
      </c>
      <c r="B144" t="str">
        <f t="shared" si="6"/>
        <v>F3</v>
      </c>
      <c r="C144" t="s">
        <v>315</v>
      </c>
      <c r="D144" s="106" t="str">
        <f>'F3'!B10</f>
        <v>The system should support VAT rules including multiple VAT rates on Sales Invoices</v>
      </c>
      <c r="E144" t="str">
        <f>'F3'!C10</f>
        <v>R</v>
      </c>
      <c r="F144" s="106" t="str">
        <f>IF('F3'!D10="","",'F3'!D10)</f>
        <v/>
      </c>
      <c r="G144" s="106" t="str">
        <f>IF('F3'!E10="","",'F3'!E10)</f>
        <v/>
      </c>
      <c r="H144" s="105">
        <f>'F3'!F10</f>
        <v>2</v>
      </c>
    </row>
    <row r="145" spans="1:8" ht="25" x14ac:dyDescent="0.25">
      <c r="A145" s="104" t="str">
        <f>'F3'!G11</f>
        <v>R-141</v>
      </c>
      <c r="B145" t="str">
        <f t="shared" si="6"/>
        <v>F3</v>
      </c>
      <c r="C145" t="s">
        <v>316</v>
      </c>
      <c r="D145" s="106" t="str">
        <f>'F3'!B11</f>
        <v xml:space="preserve">The system should allow for the recording of VAT on relevant invoices and the generation of all standard periodic and annual VAT reports </v>
      </c>
      <c r="E145" t="str">
        <f>'F3'!C11</f>
        <v>R</v>
      </c>
      <c r="F145" s="106" t="str">
        <f>IF('F3'!D11="","",'F3'!D11)</f>
        <v/>
      </c>
      <c r="G145" s="106" t="str">
        <f>IF('F3'!E11="","",'F3'!E11)</f>
        <v/>
      </c>
      <c r="H145" s="105">
        <f>'F3'!F11</f>
        <v>2</v>
      </c>
    </row>
    <row r="146" spans="1:8" ht="25" x14ac:dyDescent="0.25">
      <c r="A146" s="104" t="str">
        <f>'F3'!G13</f>
        <v>R-142</v>
      </c>
      <c r="B146" t="str">
        <f t="shared" si="6"/>
        <v>F3</v>
      </c>
      <c r="C146" t="s">
        <v>317</v>
      </c>
      <c r="D146" s="106" t="str">
        <f>'F3'!B13</f>
        <v>The system should facilitate the dynamic accessing to the Revenue website to validate the suppliers tax clearance status before payment</v>
      </c>
      <c r="E146" t="str">
        <f>'F3'!C13</f>
        <v>R</v>
      </c>
      <c r="F146" s="106" t="str">
        <f>IF('F3'!D13="","",'F3'!D13)</f>
        <v/>
      </c>
      <c r="G146" s="106" t="str">
        <f>IF('F3'!E13="","",'F3'!E13)</f>
        <v/>
      </c>
      <c r="H146" s="105">
        <f>'F3'!F13</f>
        <v>2</v>
      </c>
    </row>
    <row r="147" spans="1:8" ht="37.5" x14ac:dyDescent="0.25">
      <c r="A147" s="104" t="str">
        <f>'F4'!G5</f>
        <v>R-143</v>
      </c>
      <c r="B147" t="str">
        <f t="shared" ref="B147:B176" si="7">"F4"</f>
        <v>F4</v>
      </c>
      <c r="C147" t="s">
        <v>318</v>
      </c>
      <c r="D147" s="106" t="str">
        <f>'F4'!B5</f>
        <v xml:space="preserve">The system should have the ability to run budget/previous year comparisons - On a consolidated and divisional basis and multiple divisions. 
</v>
      </c>
      <c r="E147" t="str">
        <f>'F4'!C5</f>
        <v>R</v>
      </c>
      <c r="F147" s="106" t="str">
        <f>IF('F4'!D5="","",'F4'!D5)</f>
        <v/>
      </c>
      <c r="G147" s="106" t="str">
        <f>IF('F4'!E5="","",'F4'!E5)</f>
        <v/>
      </c>
      <c r="H147" s="105">
        <f>'F4'!F5</f>
        <v>2</v>
      </c>
    </row>
    <row r="148" spans="1:8" ht="62.5" x14ac:dyDescent="0.25">
      <c r="A148" s="104" t="str">
        <f>'F4'!G8</f>
        <v>R-144</v>
      </c>
      <c r="B148" t="str">
        <f t="shared" si="7"/>
        <v>F4</v>
      </c>
      <c r="C148" t="s">
        <v>319</v>
      </c>
      <c r="D148" s="106" t="str">
        <f>'F4'!B8</f>
        <v>The  system should provide documented APIs, OData feeds or equivalent secure data access methods using industry standard formats such as REST, JSON, XML or equivalent. The tenderer must describe available access methods, the data exposed, authentication, permissions, audit logging, rate limits, licensing, and whether access is read-only or read/write.</v>
      </c>
      <c r="E148" t="str">
        <f>'F4'!C8</f>
        <v>R</v>
      </c>
      <c r="F148" s="106" t="str">
        <f>IF('F4'!D8="","",'F4'!D8)</f>
        <v/>
      </c>
      <c r="G148" s="106" t="str">
        <f>IF('F4'!E8="","",'F4'!E8)</f>
        <v/>
      </c>
      <c r="H148" s="105">
        <f>'F4'!F8</f>
        <v>2</v>
      </c>
    </row>
    <row r="149" spans="1:8" ht="112.5" x14ac:dyDescent="0.25">
      <c r="A149" s="104" t="str">
        <f>'F4'!G9</f>
        <v>R-145</v>
      </c>
      <c r="B149" t="str">
        <f t="shared" si="7"/>
        <v>F4</v>
      </c>
      <c r="C149" t="s">
        <v>320</v>
      </c>
      <c r="D149" s="106" t="str">
        <f>'F4'!B9</f>
        <v xml:space="preserve">The system should facilitate reporting by other criteria as necessary including                          
• Time period 
• Analysis code 
• Nominal ledger code 
• General ledger code 
• Internal department or section 
• Expenditure or income category 
• Ageing 
</v>
      </c>
      <c r="E149" t="str">
        <f>'F4'!C9</f>
        <v>R</v>
      </c>
      <c r="F149" s="106" t="str">
        <f>IF('F4'!D9="","",'F4'!D9)</f>
        <v/>
      </c>
      <c r="G149" s="106" t="str">
        <f>IF('F4'!E9="","",'F4'!E9)</f>
        <v/>
      </c>
      <c r="H149" s="105">
        <f>'F4'!F9</f>
        <v>2</v>
      </c>
    </row>
    <row r="150" spans="1:8" ht="25" x14ac:dyDescent="0.25">
      <c r="A150" s="104" t="str">
        <f>'F4'!G10</f>
        <v>R-146</v>
      </c>
      <c r="B150" t="str">
        <f t="shared" si="7"/>
        <v>F4</v>
      </c>
      <c r="C150" t="s">
        <v>321</v>
      </c>
      <c r="D150" s="106" t="str">
        <f>'F4'!B10</f>
        <v>The system should support the drill down from any account to source transaction</v>
      </c>
      <c r="E150" t="str">
        <f>'F4'!C10</f>
        <v>R</v>
      </c>
      <c r="F150" s="106" t="str">
        <f>IF('F4'!D10="","",'F4'!D10)</f>
        <v/>
      </c>
      <c r="G150" s="106" t="str">
        <f>IF('F4'!E10="","",'F4'!E10)</f>
        <v/>
      </c>
      <c r="H150" s="105">
        <f>'F4'!F10</f>
        <v>2</v>
      </c>
    </row>
    <row r="151" spans="1:8" ht="25" x14ac:dyDescent="0.25">
      <c r="A151" s="104" t="str">
        <f>'F4'!G11</f>
        <v>R-147</v>
      </c>
      <c r="B151" t="str">
        <f t="shared" si="7"/>
        <v>F4</v>
      </c>
      <c r="C151" t="s">
        <v>322</v>
      </c>
      <c r="D151" s="106" t="str">
        <f>'F4'!B11</f>
        <v>The system should support statutory format financial statements based on accruals basis</v>
      </c>
      <c r="E151" t="str">
        <f>'F4'!C11</f>
        <v>R</v>
      </c>
      <c r="F151" s="106" t="str">
        <f>IF('F4'!D11="","",'F4'!D11)</f>
        <v/>
      </c>
      <c r="G151" s="106" t="str">
        <f>IF('F4'!E11="","",'F4'!E11)</f>
        <v/>
      </c>
      <c r="H151" s="105">
        <f>'F4'!F11</f>
        <v>2</v>
      </c>
    </row>
    <row r="152" spans="1:8" x14ac:dyDescent="0.25">
      <c r="A152" s="104" t="str">
        <f>'F4'!G12</f>
        <v>R-148</v>
      </c>
      <c r="B152" t="str">
        <f t="shared" si="7"/>
        <v>F4</v>
      </c>
      <c r="C152" t="s">
        <v>323</v>
      </c>
      <c r="D152" s="106" t="str">
        <f>'F4'!B12</f>
        <v>The system should facilitate user defined profit and loss financial statements</v>
      </c>
      <c r="E152" t="str">
        <f>'F4'!C12</f>
        <v>R</v>
      </c>
      <c r="F152" s="106" t="str">
        <f>IF('F4'!D12="","",'F4'!D12)</f>
        <v/>
      </c>
      <c r="G152" s="106" t="str">
        <f>IF('F4'!E12="","",'F4'!E12)</f>
        <v/>
      </c>
      <c r="H152" s="105">
        <f>'F4'!F12</f>
        <v>2</v>
      </c>
    </row>
    <row r="153" spans="1:8" x14ac:dyDescent="0.25">
      <c r="A153" s="104" t="str">
        <f>'F4'!G13</f>
        <v>R-149</v>
      </c>
      <c r="B153" t="str">
        <f t="shared" si="7"/>
        <v>F4</v>
      </c>
      <c r="C153" t="s">
        <v>324</v>
      </c>
      <c r="D153" s="106" t="str">
        <f>'F4'!B13</f>
        <v>The system should facilitate user defined balance sheet statements</v>
      </c>
      <c r="E153" t="str">
        <f>'F4'!C13</f>
        <v>R</v>
      </c>
      <c r="F153" s="106" t="str">
        <f>IF('F4'!D13="","",'F4'!D13)</f>
        <v/>
      </c>
      <c r="G153" s="106" t="str">
        <f>IF('F4'!E13="","",'F4'!E13)</f>
        <v/>
      </c>
      <c r="H153" s="105">
        <f>'F4'!F13</f>
        <v>2</v>
      </c>
    </row>
    <row r="154" spans="1:8" ht="25" x14ac:dyDescent="0.25">
      <c r="A154" s="104" t="str">
        <f>'F4'!G14</f>
        <v>R-150</v>
      </c>
      <c r="B154" t="str">
        <f t="shared" si="7"/>
        <v>F4</v>
      </c>
      <c r="C154" t="s">
        <v>325</v>
      </c>
      <c r="D154" s="106" t="str">
        <f>'F4'!B14</f>
        <v xml:space="preserve">The system should facilitate other user defined financial statements as necessary </v>
      </c>
      <c r="E154" t="str">
        <f>'F4'!C14</f>
        <v>R</v>
      </c>
      <c r="F154" s="106" t="str">
        <f>IF('F4'!D14="","",'F4'!D14)</f>
        <v/>
      </c>
      <c r="G154" s="106" t="str">
        <f>IF('F4'!E14="","",'F4'!E14)</f>
        <v/>
      </c>
      <c r="H154" s="105">
        <f>'F4'!F14</f>
        <v>2</v>
      </c>
    </row>
    <row r="155" spans="1:8" x14ac:dyDescent="0.25">
      <c r="A155" s="104" t="str">
        <f>'F4'!G15</f>
        <v>R-151</v>
      </c>
      <c r="B155" t="str">
        <f t="shared" si="7"/>
        <v>F4</v>
      </c>
      <c r="C155" t="s">
        <v>326</v>
      </c>
      <c r="D155" s="106" t="str">
        <f>'F4'!B15</f>
        <v>The system should facilitate standard aged creditor reports</v>
      </c>
      <c r="E155" t="str">
        <f>'F4'!C15</f>
        <v>R</v>
      </c>
      <c r="F155" s="106" t="str">
        <f>IF('F4'!D15="","",'F4'!D15)</f>
        <v/>
      </c>
      <c r="G155" s="106" t="str">
        <f>IF('F4'!E15="","",'F4'!E15)</f>
        <v/>
      </c>
      <c r="H155" s="105">
        <f>'F4'!F15</f>
        <v>2</v>
      </c>
    </row>
    <row r="156" spans="1:8" x14ac:dyDescent="0.25">
      <c r="A156" s="104" t="str">
        <f>'F4'!G16</f>
        <v>R-152</v>
      </c>
      <c r="B156" t="str">
        <f t="shared" si="7"/>
        <v>F4</v>
      </c>
      <c r="C156" t="s">
        <v>327</v>
      </c>
      <c r="D156" s="106" t="str">
        <f>'F4'!B16</f>
        <v>The system should facilitate actual to budget reports</v>
      </c>
      <c r="E156" t="str">
        <f>'F4'!C16</f>
        <v>R</v>
      </c>
      <c r="F156" s="106" t="str">
        <f>IF('F4'!D16="","",'F4'!D16)</f>
        <v/>
      </c>
      <c r="G156" s="106" t="str">
        <f>IF('F4'!E16="","",'F4'!E16)</f>
        <v/>
      </c>
      <c r="H156" s="105">
        <f>'F4'!F16</f>
        <v>2</v>
      </c>
    </row>
    <row r="157" spans="1:8" x14ac:dyDescent="0.25">
      <c r="A157" s="104" t="str">
        <f>'F4'!G17</f>
        <v>R-153</v>
      </c>
      <c r="B157" t="str">
        <f t="shared" si="7"/>
        <v>F4</v>
      </c>
      <c r="C157" t="s">
        <v>328</v>
      </c>
      <c r="D157" s="106" t="str">
        <f>'F4'!B17</f>
        <v>The system should facilitate cash flow reports</v>
      </c>
      <c r="E157" t="str">
        <f>'F4'!C17</f>
        <v>R</v>
      </c>
      <c r="F157" s="106" t="str">
        <f>IF('F4'!D17="","",'F4'!D17)</f>
        <v/>
      </c>
      <c r="G157" s="106" t="str">
        <f>IF('F4'!E17="","",'F4'!E17)</f>
        <v/>
      </c>
      <c r="H157" s="105">
        <f>'F4'!F17</f>
        <v>2</v>
      </c>
    </row>
    <row r="158" spans="1:8" x14ac:dyDescent="0.25">
      <c r="A158" s="104" t="str">
        <f>'F4'!G18</f>
        <v>R-154</v>
      </c>
      <c r="B158" t="str">
        <f t="shared" si="7"/>
        <v>F4</v>
      </c>
      <c r="C158" t="s">
        <v>329</v>
      </c>
      <c r="D158" s="106" t="str">
        <f>'F4'!B18</f>
        <v>The system should facilitate reports by budget holder</v>
      </c>
      <c r="E158" t="str">
        <f>'F4'!C18</f>
        <v>R</v>
      </c>
      <c r="F158" s="106" t="str">
        <f>IF('F4'!D18="","",'F4'!D18)</f>
        <v/>
      </c>
      <c r="G158" s="106" t="str">
        <f>IF('F4'!E18="","",'F4'!E18)</f>
        <v/>
      </c>
      <c r="H158" s="105">
        <f>'F4'!F18</f>
        <v>2</v>
      </c>
    </row>
    <row r="159" spans="1:8" x14ac:dyDescent="0.25">
      <c r="A159" s="104" t="str">
        <f>'F4'!G19</f>
        <v>R-155</v>
      </c>
      <c r="B159" t="str">
        <f t="shared" si="7"/>
        <v>F4</v>
      </c>
      <c r="C159" t="s">
        <v>330</v>
      </c>
      <c r="D159" s="106" t="str">
        <f>'F4'!B19</f>
        <v>The system should facilitate drill down</v>
      </c>
      <c r="E159" t="str">
        <f>'F4'!C19</f>
        <v>R</v>
      </c>
      <c r="F159" s="106" t="str">
        <f>IF('F4'!D19="","",'F4'!D19)</f>
        <v/>
      </c>
      <c r="G159" s="106" t="str">
        <f>IF('F4'!E19="","",'F4'!E19)</f>
        <v/>
      </c>
      <c r="H159" s="105">
        <f>'F4'!F19</f>
        <v>2</v>
      </c>
    </row>
    <row r="160" spans="1:8" x14ac:dyDescent="0.25">
      <c r="A160" s="104" t="str">
        <f>'F4'!G20</f>
        <v>R-156</v>
      </c>
      <c r="B160" t="str">
        <f t="shared" si="7"/>
        <v>F4</v>
      </c>
      <c r="C160" t="s">
        <v>331</v>
      </c>
      <c r="D160" s="106" t="str">
        <f>'F4'!B20</f>
        <v>The system should facilitate reporting by cost centre</v>
      </c>
      <c r="E160" t="str">
        <f>'F4'!C20</f>
        <v>R</v>
      </c>
      <c r="F160" s="106" t="str">
        <f>IF('F4'!D20="","",'F4'!D20)</f>
        <v/>
      </c>
      <c r="G160" s="106" t="str">
        <f>IF('F4'!E20="","",'F4'!E20)</f>
        <v/>
      </c>
      <c r="H160" s="105">
        <f>'F4'!F20</f>
        <v>2</v>
      </c>
    </row>
    <row r="161" spans="1:8" x14ac:dyDescent="0.25">
      <c r="A161" s="104" t="str">
        <f>'F4'!G21</f>
        <v>R-157</v>
      </c>
      <c r="B161" t="str">
        <f t="shared" si="7"/>
        <v>F4</v>
      </c>
      <c r="C161" t="s">
        <v>332</v>
      </c>
      <c r="D161" s="106" t="str">
        <f>'F4'!B21</f>
        <v>The system should facilitate reporting by division or department</v>
      </c>
      <c r="E161" t="str">
        <f>'F4'!C21</f>
        <v>R</v>
      </c>
      <c r="F161" s="106" t="str">
        <f>IF('F4'!D21="","",'F4'!D21)</f>
        <v/>
      </c>
      <c r="G161" s="106" t="str">
        <f>IF('F4'!E21="","",'F4'!E21)</f>
        <v/>
      </c>
      <c r="H161" s="105">
        <f>'F4'!F21</f>
        <v>2</v>
      </c>
    </row>
    <row r="162" spans="1:8" x14ac:dyDescent="0.25">
      <c r="A162" s="104" t="str">
        <f>'F4'!G22</f>
        <v>R-158</v>
      </c>
      <c r="B162" t="str">
        <f t="shared" si="7"/>
        <v>F4</v>
      </c>
      <c r="C162" t="s">
        <v>333</v>
      </c>
      <c r="D162" s="106" t="str">
        <f>'F4'!B22</f>
        <v xml:space="preserve">The system should facilitate the production of monthly management accounts </v>
      </c>
      <c r="E162" t="str">
        <f>'F4'!C22</f>
        <v>R</v>
      </c>
      <c r="F162" s="106" t="str">
        <f>IF('F4'!D22="","",'F4'!D22)</f>
        <v/>
      </c>
      <c r="G162" s="106" t="str">
        <f>IF('F4'!E22="","",'F4'!E22)</f>
        <v/>
      </c>
      <c r="H162" s="105">
        <f>'F4'!F22</f>
        <v>2</v>
      </c>
    </row>
    <row r="163" spans="1:8" ht="25" x14ac:dyDescent="0.25">
      <c r="A163" s="104" t="str">
        <f>'F4'!G23</f>
        <v>R-159</v>
      </c>
      <c r="B163" t="str">
        <f t="shared" si="7"/>
        <v>F4</v>
      </c>
      <c r="C163" t="s">
        <v>334</v>
      </c>
      <c r="D163" s="106" t="str">
        <f>'F4'!B23</f>
        <v>The system should create multi stage payment reports (suggested created by AP, final generated after approval)</v>
      </c>
      <c r="E163" t="str">
        <f>'F4'!C23</f>
        <v>R</v>
      </c>
      <c r="F163" s="106" t="str">
        <f>IF('F4'!D23="","",'F4'!D23)</f>
        <v/>
      </c>
      <c r="G163" s="106" t="str">
        <f>IF('F4'!E23="","",'F4'!E23)</f>
        <v/>
      </c>
      <c r="H163" s="105">
        <f>'F4'!F23</f>
        <v>2</v>
      </c>
    </row>
    <row r="164" spans="1:8" x14ac:dyDescent="0.25">
      <c r="A164" s="104" t="str">
        <f>'F4'!G24</f>
        <v>R-160</v>
      </c>
      <c r="B164" t="str">
        <f t="shared" si="7"/>
        <v>F4</v>
      </c>
      <c r="C164" t="s">
        <v>335</v>
      </c>
      <c r="D164" s="106" t="str">
        <f>'F4'!B24</f>
        <v>The system should facilitate the production of ad-hoc and customised reports</v>
      </c>
      <c r="E164" t="str">
        <f>'F4'!C24</f>
        <v>R</v>
      </c>
      <c r="F164" s="106" t="str">
        <f>IF('F4'!D24="","",'F4'!D24)</f>
        <v/>
      </c>
      <c r="G164" s="106" t="str">
        <f>IF('F4'!E24="","",'F4'!E24)</f>
        <v/>
      </c>
      <c r="H164" s="105">
        <f>'F4'!F24</f>
        <v>2</v>
      </c>
    </row>
    <row r="165" spans="1:8" ht="25" x14ac:dyDescent="0.25">
      <c r="A165" s="104" t="str">
        <f>'F4'!G26</f>
        <v>R-161</v>
      </c>
      <c r="B165" t="str">
        <f t="shared" si="7"/>
        <v>F4</v>
      </c>
      <c r="C165" t="s">
        <v>336</v>
      </c>
      <c r="D165" s="106" t="str">
        <f>'F4'!B26</f>
        <v xml:space="preserve">The system should enable the production of reports based on the audit logs (of all transactions) maintained by the system. </v>
      </c>
      <c r="E165" t="str">
        <f>'F4'!C26</f>
        <v>R</v>
      </c>
      <c r="F165" s="106" t="str">
        <f>IF('F4'!D26="","",'F4'!D26)</f>
        <v/>
      </c>
      <c r="G165" s="106" t="str">
        <f>IF('F4'!E26="","",'F4'!E26)</f>
        <v/>
      </c>
      <c r="H165" s="105">
        <f>'F4'!F26</f>
        <v>2</v>
      </c>
    </row>
    <row r="166" spans="1:8" ht="25" x14ac:dyDescent="0.25">
      <c r="A166" s="104" t="str">
        <f>'F4'!G28</f>
        <v>R-162</v>
      </c>
      <c r="B166" t="str">
        <f t="shared" si="7"/>
        <v>F4</v>
      </c>
      <c r="C166" t="s">
        <v>337</v>
      </c>
      <c r="D166" s="106" t="str">
        <f>'F4'!B28</f>
        <v>The system should have the ability to export data and reports in a format suitable for Microsoft Excel (e.g. xls and csv)</v>
      </c>
      <c r="E166" t="str">
        <f>'F4'!C28</f>
        <v>R</v>
      </c>
      <c r="F166" s="106" t="str">
        <f>IF('F4'!D28="","",'F4'!D28)</f>
        <v/>
      </c>
      <c r="G166" s="106" t="str">
        <f>IF('F4'!E28="","",'F4'!E28)</f>
        <v/>
      </c>
      <c r="H166" s="105">
        <f>'F4'!F28</f>
        <v>2</v>
      </c>
    </row>
    <row r="167" spans="1:8" x14ac:dyDescent="0.25">
      <c r="A167" s="104" t="str">
        <f>'F4'!G30</f>
        <v>R-163</v>
      </c>
      <c r="B167" t="str">
        <f t="shared" si="7"/>
        <v>F4</v>
      </c>
      <c r="C167" t="s">
        <v>338</v>
      </c>
      <c r="D167" s="106" t="str">
        <f>'F4'!B30</f>
        <v>The system should enable a user to output reports to screen</v>
      </c>
      <c r="E167" t="str">
        <f>'F4'!C30</f>
        <v>R</v>
      </c>
      <c r="F167" s="106" t="str">
        <f>IF('F4'!D30="","",'F4'!D30)</f>
        <v/>
      </c>
      <c r="G167" s="106" t="str">
        <f>IF('F4'!E30="","",'F4'!E30)</f>
        <v/>
      </c>
      <c r="H167" s="105">
        <f>'F4'!F30</f>
        <v>2</v>
      </c>
    </row>
    <row r="168" spans="1:8" x14ac:dyDescent="0.25">
      <c r="A168" s="104" t="str">
        <f>'F4'!G31</f>
        <v>R-164</v>
      </c>
      <c r="B168" t="str">
        <f t="shared" si="7"/>
        <v>F4</v>
      </c>
      <c r="C168" t="s">
        <v>339</v>
      </c>
      <c r="D168" s="106" t="str">
        <f>'F4'!B31</f>
        <v>The system should enable a user to output reports to printer</v>
      </c>
      <c r="E168" t="str">
        <f>'F4'!C31</f>
        <v>R</v>
      </c>
      <c r="F168" s="106" t="str">
        <f>IF('F4'!D31="","",'F4'!D31)</f>
        <v/>
      </c>
      <c r="G168" s="106" t="str">
        <f>IF('F4'!E31="","",'F4'!E31)</f>
        <v/>
      </c>
      <c r="H168" s="105">
        <f>'F4'!F31</f>
        <v>2</v>
      </c>
    </row>
    <row r="169" spans="1:8" x14ac:dyDescent="0.25">
      <c r="A169" s="104" t="str">
        <f>'F4'!G32</f>
        <v>R-165</v>
      </c>
      <c r="B169" t="str">
        <f t="shared" si="7"/>
        <v>F4</v>
      </c>
      <c r="C169" t="s">
        <v>340</v>
      </c>
      <c r="D169" s="106" t="str">
        <f>'F4'!B32</f>
        <v>The system should enable a user to output reports to email</v>
      </c>
      <c r="E169" t="str">
        <f>'F4'!C32</f>
        <v>R</v>
      </c>
      <c r="F169" s="106" t="str">
        <f>IF('F4'!D32="","",'F4'!D32)</f>
        <v/>
      </c>
      <c r="G169" s="106" t="str">
        <f>IF('F4'!E32="","",'F4'!E32)</f>
        <v/>
      </c>
      <c r="H169" s="105">
        <f>'F4'!F32</f>
        <v>2</v>
      </c>
    </row>
    <row r="170" spans="1:8" x14ac:dyDescent="0.25">
      <c r="A170" s="104" t="str">
        <f>'F4'!G33</f>
        <v>R-166</v>
      </c>
      <c r="B170" t="str">
        <f t="shared" si="7"/>
        <v>F4</v>
      </c>
      <c r="C170" t="s">
        <v>341</v>
      </c>
      <c r="D170" s="106" t="str">
        <f>'F4'!B33</f>
        <v xml:space="preserve">The system should enable a user to output reports to file </v>
      </c>
      <c r="E170" t="str">
        <f>'F4'!C33</f>
        <v>R</v>
      </c>
      <c r="F170" s="106" t="str">
        <f>IF('F4'!D33="","",'F4'!D33)</f>
        <v/>
      </c>
      <c r="G170" s="106" t="str">
        <f>IF('F4'!E33="","",'F4'!E33)</f>
        <v/>
      </c>
      <c r="H170" s="105">
        <f>'F4'!F33</f>
        <v>2</v>
      </c>
    </row>
    <row r="171" spans="1:8" x14ac:dyDescent="0.25">
      <c r="A171" s="104" t="str">
        <f>'F4'!G34</f>
        <v>R-167</v>
      </c>
      <c r="B171" t="str">
        <f t="shared" si="7"/>
        <v>F4</v>
      </c>
      <c r="C171" t="s">
        <v>342</v>
      </c>
      <c r="D171" s="106" t="str">
        <f>'F4'!B34</f>
        <v>The system should facilitate supplier management reporting</v>
      </c>
      <c r="E171" t="str">
        <f>'F4'!C34</f>
        <v>R</v>
      </c>
      <c r="F171" s="106" t="str">
        <f>IF('F4'!D34="","",'F4'!D34)</f>
        <v/>
      </c>
      <c r="G171" s="106" t="str">
        <f>IF('F4'!E34="","",'F4'!E34)</f>
        <v/>
      </c>
      <c r="H171" s="105">
        <f>'F4'!F34</f>
        <v>2</v>
      </c>
    </row>
    <row r="172" spans="1:8" ht="25" x14ac:dyDescent="0.25">
      <c r="A172" s="104" t="str">
        <f>'F4'!G35</f>
        <v>R-168</v>
      </c>
      <c r="B172" t="str">
        <f t="shared" si="7"/>
        <v>F4</v>
      </c>
      <c r="C172" t="s">
        <v>343</v>
      </c>
      <c r="D172" s="106" t="str">
        <f>'F4'!B35</f>
        <v>The system should support comparison with PY actuals and current year budget</v>
      </c>
      <c r="E172" t="str">
        <f>'F4'!C35</f>
        <v>R</v>
      </c>
      <c r="F172" s="106" t="str">
        <f>IF('F4'!D35="","",'F4'!D35)</f>
        <v/>
      </c>
      <c r="G172" s="106" t="str">
        <f>IF('F4'!E35="","",'F4'!E35)</f>
        <v/>
      </c>
      <c r="H172" s="105">
        <f>'F4'!F35</f>
        <v>2</v>
      </c>
    </row>
    <row r="173" spans="1:8" x14ac:dyDescent="0.25">
      <c r="A173" s="104" t="str">
        <f>'F4'!G36</f>
        <v>R-169</v>
      </c>
      <c r="B173" t="str">
        <f t="shared" si="7"/>
        <v>F4</v>
      </c>
      <c r="C173" t="s">
        <v>344</v>
      </c>
      <c r="D173" s="106" t="str">
        <f>'F4'!B36</f>
        <v>The system should support high level comparative data from prior years</v>
      </c>
      <c r="E173" t="str">
        <f>'F4'!C36</f>
        <v>R</v>
      </c>
      <c r="F173" s="106" t="str">
        <f>IF('F4'!D36="","",'F4'!D36)</f>
        <v/>
      </c>
      <c r="G173" s="106" t="str">
        <f>IF('F4'!E36="","",'F4'!E36)</f>
        <v/>
      </c>
      <c r="H173" s="105">
        <f>'F4'!F36</f>
        <v>2</v>
      </c>
    </row>
    <row r="174" spans="1:8" x14ac:dyDescent="0.25">
      <c r="A174" s="104" t="str">
        <f>'F4'!G37</f>
        <v>R-170</v>
      </c>
      <c r="B174" t="str">
        <f t="shared" si="7"/>
        <v>F4</v>
      </c>
      <c r="C174" t="s">
        <v>345</v>
      </c>
      <c r="D174" s="106" t="str">
        <f>'F4'!B37</f>
        <v>The system should enable reporting on any field within the system as required</v>
      </c>
      <c r="E174" t="str">
        <f>'F4'!C37</f>
        <v>R</v>
      </c>
      <c r="F174" s="106" t="str">
        <f>IF('F4'!D37="","",'F4'!D37)</f>
        <v/>
      </c>
      <c r="G174" s="106" t="str">
        <f>IF('F4'!E37="","",'F4'!E37)</f>
        <v/>
      </c>
      <c r="H174" s="105">
        <f>'F4'!F37</f>
        <v>2</v>
      </c>
    </row>
    <row r="175" spans="1:8" ht="25" x14ac:dyDescent="0.25">
      <c r="A175" s="104" t="str">
        <f>'F4'!G38</f>
        <v>R-171</v>
      </c>
      <c r="B175" t="str">
        <f t="shared" si="7"/>
        <v>F4</v>
      </c>
      <c r="C175" t="s">
        <v>346</v>
      </c>
      <c r="D175" s="106" t="str">
        <f>'F4'!B38</f>
        <v>The system should grant or deny access to particular reports depending on the access level of the user</v>
      </c>
      <c r="E175" t="str">
        <f>'F4'!C38</f>
        <v>R</v>
      </c>
      <c r="F175" s="106" t="str">
        <f>IF('F4'!D38="","",'F4'!D38)</f>
        <v/>
      </c>
      <c r="G175" s="106" t="str">
        <f>IF('F4'!E38="","",'F4'!E38)</f>
        <v/>
      </c>
      <c r="H175" s="105">
        <f>'F4'!F38</f>
        <v>2</v>
      </c>
    </row>
    <row r="176" spans="1:8" ht="25" x14ac:dyDescent="0.25">
      <c r="A176" s="104" t="str">
        <f>'F4'!G39</f>
        <v>R-172</v>
      </c>
      <c r="B176" t="str">
        <f t="shared" si="7"/>
        <v>F4</v>
      </c>
      <c r="C176" t="s">
        <v>347</v>
      </c>
      <c r="D176" s="106" t="str">
        <f>'F4'!B39</f>
        <v xml:space="preserve">The system data should be held in a form which is accessible to users via common reporting tools </v>
      </c>
      <c r="E176" t="str">
        <f>'F4'!C39</f>
        <v>R</v>
      </c>
      <c r="F176" s="106" t="str">
        <f>IF('F4'!D39="","",'F4'!D39)</f>
        <v/>
      </c>
      <c r="G176" s="106" t="str">
        <f>IF('F4'!E39="","",'F4'!E39)</f>
        <v/>
      </c>
      <c r="H176" s="105">
        <f>'F4'!F39</f>
        <v>2</v>
      </c>
    </row>
    <row r="177" spans="1:8" ht="25" x14ac:dyDescent="0.25">
      <c r="A177" s="104" t="str">
        <f>'F5'!G4</f>
        <v>R-173</v>
      </c>
      <c r="B177" t="str">
        <f t="shared" ref="B177:B191" si="8">"F5"</f>
        <v>F5</v>
      </c>
      <c r="C177" t="s">
        <v>348</v>
      </c>
      <c r="D177" s="106" t="str">
        <f>'F5'!B4</f>
        <v>The system should facilitate fixed asset records including date of purchase, asset value, location of asset, depreciation methodology and asset description</v>
      </c>
      <c r="E177" t="str">
        <f>'F5'!C4</f>
        <v>R</v>
      </c>
      <c r="F177" s="106" t="str">
        <f>IF('F5'!D4="","",'F5'!D4)</f>
        <v/>
      </c>
      <c r="G177" s="106" t="str">
        <f>IF('F5'!E4="","",'F5'!E4)</f>
        <v/>
      </c>
      <c r="H177" s="105">
        <f>'F5'!F4</f>
        <v>2</v>
      </c>
    </row>
    <row r="178" spans="1:8" ht="25" x14ac:dyDescent="0.25">
      <c r="A178" s="104" t="str">
        <f>'F5'!G5</f>
        <v>R-174</v>
      </c>
      <c r="B178" t="str">
        <f t="shared" si="8"/>
        <v>F5</v>
      </c>
      <c r="C178" t="s">
        <v>349</v>
      </c>
      <c r="D178" s="106" t="str">
        <f>'F5'!B5</f>
        <v>The system should facilitate multiple depreciation calculations including reducing balance and straight line methods</v>
      </c>
      <c r="E178" t="str">
        <f>'F5'!C5</f>
        <v>R</v>
      </c>
      <c r="F178" s="106" t="str">
        <f>IF('F5'!D5="","",'F5'!D5)</f>
        <v/>
      </c>
      <c r="G178" s="106" t="str">
        <f>IF('F5'!E5="","",'F5'!E5)</f>
        <v/>
      </c>
      <c r="H178" s="105">
        <f>'F5'!F5</f>
        <v>2</v>
      </c>
    </row>
    <row r="179" spans="1:8" x14ac:dyDescent="0.25">
      <c r="A179" s="104" t="str">
        <f>'F5'!G6</f>
        <v>R-175</v>
      </c>
      <c r="B179" t="str">
        <f t="shared" si="8"/>
        <v>F5</v>
      </c>
      <c r="C179" t="s">
        <v>350</v>
      </c>
      <c r="D179" s="106" t="str">
        <f>'F5'!B6</f>
        <v>The system should have the facility to group assets by asset category</v>
      </c>
      <c r="E179" t="str">
        <f>'F5'!C6</f>
        <v>R</v>
      </c>
      <c r="F179" s="106" t="str">
        <f>IF('F5'!D6="","",'F5'!D6)</f>
        <v/>
      </c>
      <c r="G179" s="106" t="str">
        <f>IF('F5'!E6="","",'F5'!E6)</f>
        <v/>
      </c>
      <c r="H179" s="105">
        <f>'F5'!F6</f>
        <v>2</v>
      </c>
    </row>
    <row r="180" spans="1:8" ht="62.5" x14ac:dyDescent="0.25">
      <c r="A180" s="104" t="str">
        <f>'F5'!G8</f>
        <v>R-176</v>
      </c>
      <c r="B180" t="str">
        <f t="shared" si="8"/>
        <v>F5</v>
      </c>
      <c r="C180" t="s">
        <v>351</v>
      </c>
      <c r="D180" s="106" t="str">
        <f>'F5'!B8</f>
        <v>The  system should provide documented APIs, OData feeds or equivalent secure data access methods using industry standard formats such as REST, JSON, XML or equivalent. The tenderer must describe available access methods, the data exposed, authentication, permissions, audit logging, rate limits, licensing, and whether access is read-only or read/write.</v>
      </c>
      <c r="E180" t="str">
        <f>'F5'!C8</f>
        <v>R</v>
      </c>
      <c r="F180" s="106" t="str">
        <f>IF('F5'!D8="","",'F5'!D8)</f>
        <v/>
      </c>
      <c r="G180" s="106" t="str">
        <f>IF('F5'!E8="","",'F5'!E8)</f>
        <v/>
      </c>
      <c r="H180" s="105">
        <f>'F5'!F8</f>
        <v>2</v>
      </c>
    </row>
    <row r="181" spans="1:8" ht="25" x14ac:dyDescent="0.25">
      <c r="A181" s="104" t="str">
        <f>'F5'!G9</f>
        <v>R-177</v>
      </c>
      <c r="B181" t="str">
        <f t="shared" si="8"/>
        <v>F5</v>
      </c>
      <c r="C181" t="s">
        <v>352</v>
      </c>
      <c r="D181" s="106" t="str">
        <f>'F5'!B9</f>
        <v>The system should have the facility to calculate gain/loss on disposal of the asset if it is disposed of</v>
      </c>
      <c r="E181" t="str">
        <f>'F5'!C9</f>
        <v>R</v>
      </c>
      <c r="F181" s="106" t="str">
        <f>IF('F5'!D9="","",'F5'!D9)</f>
        <v/>
      </c>
      <c r="G181" s="106" t="str">
        <f>IF('F5'!E9="","",'F5'!E9)</f>
        <v/>
      </c>
      <c r="H181" s="105">
        <f>'F5'!F9</f>
        <v>2</v>
      </c>
    </row>
    <row r="182" spans="1:8" ht="37.5" x14ac:dyDescent="0.25">
      <c r="A182" s="104" t="str">
        <f>'F5'!G10</f>
        <v>R-178</v>
      </c>
      <c r="B182" t="str">
        <f t="shared" si="8"/>
        <v>F5</v>
      </c>
      <c r="C182" t="s">
        <v>353</v>
      </c>
      <c r="D182" s="106" t="str">
        <f>'F5'!B10</f>
        <v>The system should have the facility for asset location and reporting. The system should be capable of assignment of fixed assets to physical location areas/categories</v>
      </c>
      <c r="E182" t="str">
        <f>'F5'!C10</f>
        <v>R</v>
      </c>
      <c r="F182" s="106" t="str">
        <f>IF('F5'!D10="","",'F5'!D10)</f>
        <v/>
      </c>
      <c r="G182" s="106" t="str">
        <f>IF('F5'!E10="","",'F5'!E10)</f>
        <v/>
      </c>
      <c r="H182" s="105">
        <f>'F5'!F10</f>
        <v>2</v>
      </c>
    </row>
    <row r="183" spans="1:8" x14ac:dyDescent="0.25">
      <c r="A183" s="104" t="str">
        <f>'F5'!G11</f>
        <v>R-179</v>
      </c>
      <c r="B183" t="str">
        <f t="shared" si="8"/>
        <v>F5</v>
      </c>
      <c r="C183" t="s">
        <v>354</v>
      </c>
      <c r="D183" s="106" t="str">
        <f>'F5'!B11</f>
        <v xml:space="preserve">The system should have the facility to produce a fixed asset register </v>
      </c>
      <c r="E183" t="str">
        <f>'F5'!C11</f>
        <v>R</v>
      </c>
      <c r="F183" s="106" t="str">
        <f>IF('F5'!D11="","",'F5'!D11)</f>
        <v/>
      </c>
      <c r="G183" s="106" t="str">
        <f>IF('F5'!E11="","",'F5'!E11)</f>
        <v/>
      </c>
      <c r="H183" s="105">
        <f>'F5'!F11</f>
        <v>2</v>
      </c>
    </row>
    <row r="184" spans="1:8" x14ac:dyDescent="0.25">
      <c r="A184" s="104" t="str">
        <f>'F5'!G12</f>
        <v>R-180</v>
      </c>
      <c r="B184" t="str">
        <f t="shared" si="8"/>
        <v>F5</v>
      </c>
      <c r="C184" t="s">
        <v>355</v>
      </c>
      <c r="D184" s="106" t="str">
        <f>'F5'!B12</f>
        <v>The system should incorporate user controls and segregation of duties</v>
      </c>
      <c r="E184" t="str">
        <f>'F5'!C12</f>
        <v>R</v>
      </c>
      <c r="F184" s="106" t="str">
        <f>IF('F5'!D12="","",'F5'!D12)</f>
        <v/>
      </c>
      <c r="G184" s="106" t="str">
        <f>IF('F5'!E12="","",'F5'!E12)</f>
        <v/>
      </c>
      <c r="H184" s="105">
        <f>'F5'!F12</f>
        <v>2</v>
      </c>
    </row>
    <row r="185" spans="1:8" x14ac:dyDescent="0.25">
      <c r="A185" s="104" t="str">
        <f>'F5'!G13</f>
        <v>R-181</v>
      </c>
      <c r="B185" t="str">
        <f t="shared" si="8"/>
        <v>F5</v>
      </c>
      <c r="C185" t="s">
        <v>356</v>
      </c>
      <c r="D185" s="106" t="str">
        <f>'F5'!B13</f>
        <v xml:space="preserve">The system should facilitate fixed asset records including asset number or code </v>
      </c>
      <c r="E185" t="str">
        <f>'F5'!C13</f>
        <v>R</v>
      </c>
      <c r="F185" s="106" t="str">
        <f>IF('F5'!D13="","",'F5'!D13)</f>
        <v/>
      </c>
      <c r="G185" s="106" t="str">
        <f>IF('F5'!E13="","",'F5'!E13)</f>
        <v/>
      </c>
      <c r="H185" s="105">
        <f>'F5'!F13</f>
        <v>2</v>
      </c>
    </row>
    <row r="186" spans="1:8" x14ac:dyDescent="0.25">
      <c r="A186" s="104" t="str">
        <f>'F5'!G14</f>
        <v>R-182</v>
      </c>
      <c r="B186" t="str">
        <f t="shared" si="8"/>
        <v>F5</v>
      </c>
      <c r="C186" t="s">
        <v>357</v>
      </c>
      <c r="D186" s="106" t="str">
        <f>'F5'!B14</f>
        <v>The system should facilitate other fixed asset records as necessary</v>
      </c>
      <c r="E186" t="str">
        <f>'F5'!C14</f>
        <v>R</v>
      </c>
      <c r="F186" s="106" t="str">
        <f>IF('F5'!D14="","",'F5'!D14)</f>
        <v/>
      </c>
      <c r="G186" s="106" t="str">
        <f>IF('F5'!E14="","",'F5'!E14)</f>
        <v/>
      </c>
      <c r="H186" s="105">
        <f>'F5'!F14</f>
        <v>2</v>
      </c>
    </row>
    <row r="187" spans="1:8" ht="25" x14ac:dyDescent="0.25">
      <c r="A187" s="104" t="str">
        <f>'F5'!G15</f>
        <v>R-183</v>
      </c>
      <c r="B187" t="str">
        <f t="shared" si="8"/>
        <v>F5</v>
      </c>
      <c r="C187" t="s">
        <v>358</v>
      </c>
      <c r="D187" s="106" t="str">
        <f>'F5'!B15</f>
        <v>The Fixed Asset Register should be linked to the nominal/purchase ledger control accounts and transactions should be updated accordingly</v>
      </c>
      <c r="E187" t="str">
        <f>'F5'!C15</f>
        <v>R</v>
      </c>
      <c r="F187" s="106" t="str">
        <f>IF('F5'!D15="","",'F5'!D15)</f>
        <v/>
      </c>
      <c r="G187" s="106" t="str">
        <f>IF('F5'!E15="","",'F5'!E15)</f>
        <v/>
      </c>
      <c r="H187" s="105">
        <f>'F5'!F15</f>
        <v>2</v>
      </c>
    </row>
    <row r="188" spans="1:8" ht="25" x14ac:dyDescent="0.25">
      <c r="A188" s="104" t="str">
        <f>'F5'!G16</f>
        <v>R-184</v>
      </c>
      <c r="B188" t="str">
        <f t="shared" si="8"/>
        <v>F5</v>
      </c>
      <c r="C188" t="s">
        <v>359</v>
      </c>
      <c r="D188" s="106" t="str">
        <f>'F5'!B16</f>
        <v>The system should be able to calculate depreciation based on multiple depreciation rates and asset category (furniture, equipment and IT equipment</v>
      </c>
      <c r="E188" t="str">
        <f>'F5'!C16</f>
        <v>R</v>
      </c>
      <c r="F188" s="106" t="str">
        <f>IF('F5'!D16="","",'F5'!D16)</f>
        <v/>
      </c>
      <c r="G188" s="106" t="str">
        <f>IF('F5'!E16="","",'F5'!E16)</f>
        <v/>
      </c>
      <c r="H188" s="105">
        <f>'F5'!F16</f>
        <v>2</v>
      </c>
    </row>
    <row r="189" spans="1:8" x14ac:dyDescent="0.25">
      <c r="A189" s="104" t="str">
        <f>'F5'!G17</f>
        <v>R-185</v>
      </c>
      <c r="B189" t="str">
        <f t="shared" si="8"/>
        <v>F5</v>
      </c>
      <c r="C189" t="s">
        <v>360</v>
      </c>
      <c r="D189" s="106" t="str">
        <f>'F5'!B17</f>
        <v xml:space="preserve">The system should be able to calculate depreciation per period </v>
      </c>
      <c r="E189" t="str">
        <f>'F5'!C17</f>
        <v>R</v>
      </c>
      <c r="F189" s="106" t="str">
        <f>IF('F5'!D17="","",'F5'!D17)</f>
        <v/>
      </c>
      <c r="G189" s="106" t="str">
        <f>IF('F5'!E17="","",'F5'!E17)</f>
        <v/>
      </c>
      <c r="H189" s="105">
        <f>'F5'!F17</f>
        <v>2</v>
      </c>
    </row>
    <row r="190" spans="1:8" x14ac:dyDescent="0.25">
      <c r="A190" s="104" t="str">
        <f>'F5'!G21</f>
        <v>R-186</v>
      </c>
      <c r="B190" t="str">
        <f t="shared" si="8"/>
        <v>F5</v>
      </c>
      <c r="C190" t="s">
        <v>361</v>
      </c>
      <c r="D190" s="106" t="str">
        <f>'F5'!B21</f>
        <v>The system should have the facility to backdate depreciation charges</v>
      </c>
      <c r="E190" t="str">
        <f>'F5'!C21</f>
        <v>R</v>
      </c>
      <c r="F190" s="106" t="str">
        <f>IF('F5'!D21="","",'F5'!D21)</f>
        <v/>
      </c>
      <c r="G190" s="106" t="str">
        <f>IF('F5'!E21="","",'F5'!E21)</f>
        <v/>
      </c>
      <c r="H190" s="105">
        <f>'F5'!F21</f>
        <v>2</v>
      </c>
    </row>
    <row r="191" spans="1:8" x14ac:dyDescent="0.25">
      <c r="A191" s="104" t="str">
        <f>'F5'!G22</f>
        <v>R-187</v>
      </c>
      <c r="B191" t="str">
        <f t="shared" si="8"/>
        <v>F5</v>
      </c>
      <c r="C191" t="s">
        <v>362</v>
      </c>
      <c r="D191" s="106" t="str">
        <f>'F5'!B22</f>
        <v xml:space="preserve">The system should be able create reports </v>
      </c>
      <c r="E191" t="str">
        <f>'F5'!C22</f>
        <v>R</v>
      </c>
      <c r="F191" s="106" t="str">
        <f>IF('F5'!D22="","",'F5'!D22)</f>
        <v/>
      </c>
      <c r="G191" s="106" t="str">
        <f>IF('F5'!E22="","",'F5'!E22)</f>
        <v/>
      </c>
      <c r="H191" s="105">
        <f>'F5'!F22</f>
        <v>2</v>
      </c>
    </row>
    <row r="192" spans="1:8" ht="25" x14ac:dyDescent="0.25">
      <c r="A192" s="104" t="str">
        <f>'F6'!G5</f>
        <v>R-188</v>
      </c>
      <c r="B192" t="str">
        <f t="shared" ref="B192:B210" si="9">"F6"</f>
        <v>F6</v>
      </c>
      <c r="C192" t="s">
        <v>363</v>
      </c>
      <c r="D192" s="106" t="str">
        <f>'F6'!B5</f>
        <v>The system should allow for stock items to be assigned to categories and sub categories of stock</v>
      </c>
      <c r="E192" t="str">
        <f>'F6'!C5</f>
        <v>R</v>
      </c>
      <c r="F192" s="106" t="str">
        <f>IF('F6'!D5="","",'F6'!D5)</f>
        <v/>
      </c>
      <c r="G192" s="106" t="str">
        <f>IF('F6'!E5="","",'F6'!E5)</f>
        <v/>
      </c>
      <c r="H192" s="105">
        <f>'F6'!F5</f>
        <v>2</v>
      </c>
    </row>
    <row r="193" spans="1:8" ht="25" x14ac:dyDescent="0.25">
      <c r="A193" s="104" t="str">
        <f>'F6'!G6</f>
        <v>R-189</v>
      </c>
      <c r="B193" t="str">
        <f t="shared" si="9"/>
        <v>F6</v>
      </c>
      <c r="C193" t="s">
        <v>364</v>
      </c>
      <c r="D193" s="106" t="str">
        <f>'F6'!B6</f>
        <v>The system should allow the assignment of unique stock identifier numbers / codes to each stock item</v>
      </c>
      <c r="E193" t="str">
        <f>'F6'!C6</f>
        <v>R</v>
      </c>
      <c r="F193" s="106" t="str">
        <f>IF('F6'!D6="","",'F6'!D6)</f>
        <v/>
      </c>
      <c r="G193" s="106" t="str">
        <f>IF('F6'!E6="","",'F6'!E6)</f>
        <v/>
      </c>
      <c r="H193" s="105">
        <f>'F6'!F6</f>
        <v>2</v>
      </c>
    </row>
    <row r="194" spans="1:8" ht="25" x14ac:dyDescent="0.25">
      <c r="A194" s="104" t="str">
        <f>'F6'!G7</f>
        <v>R-190</v>
      </c>
      <c r="B194" t="str">
        <f t="shared" si="9"/>
        <v>F6</v>
      </c>
      <c r="C194" t="s">
        <v>365</v>
      </c>
      <c r="D194" s="106" t="str">
        <f>'F6'!B7</f>
        <v>The system should allow for stock items changes from one group / category / type to another taking the items history with it.</v>
      </c>
      <c r="E194" t="str">
        <f>'F6'!C7</f>
        <v>R</v>
      </c>
      <c r="F194" s="106" t="str">
        <f>IF('F6'!D7="","",'F6'!D7)</f>
        <v/>
      </c>
      <c r="G194" s="106" t="str">
        <f>IF('F6'!E7="","",'F6'!E7)</f>
        <v/>
      </c>
      <c r="H194" s="105">
        <f>'F6'!F7</f>
        <v>2</v>
      </c>
    </row>
    <row r="195" spans="1:8" ht="62.5" x14ac:dyDescent="0.25">
      <c r="A195" s="104" t="str">
        <f>'F6'!G8</f>
        <v>R-191</v>
      </c>
      <c r="B195" t="str">
        <f t="shared" si="9"/>
        <v>F6</v>
      </c>
      <c r="C195" t="s">
        <v>366</v>
      </c>
      <c r="D195" s="106" t="str">
        <f>'F6'!B8</f>
        <v>The  system should provide documented APIs, OData feeds or equivalent secure data access methods using industry standard formats such as REST, JSON, XML or equivalent. The tenderer must describe available access methods, the data exposed, authentication, permissions, audit logging, rate limits, licensing, and whether access is read-only or read/write.</v>
      </c>
      <c r="E195" t="str">
        <f>'F6'!C8</f>
        <v>R</v>
      </c>
      <c r="F195" s="106" t="str">
        <f>IF('F6'!D8="","",'F6'!D8)</f>
        <v/>
      </c>
      <c r="G195" s="106" t="str">
        <f>IF('F6'!E8="","",'F6'!E8)</f>
        <v/>
      </c>
      <c r="H195" s="105">
        <f>'F6'!F8</f>
        <v>2</v>
      </c>
    </row>
    <row r="196" spans="1:8" ht="25" x14ac:dyDescent="0.25">
      <c r="A196" s="104" t="str">
        <f>'F6'!G9</f>
        <v>R-192</v>
      </c>
      <c r="B196" t="str">
        <f t="shared" si="9"/>
        <v>F6</v>
      </c>
      <c r="C196" t="s">
        <v>367</v>
      </c>
      <c r="D196" s="106" t="str">
        <f>'F6'!B9</f>
        <v>The system should manage the selection of stock location to stock rooms when goods delivery comes in.</v>
      </c>
      <c r="E196" t="str">
        <f>'F6'!C9</f>
        <v>R</v>
      </c>
      <c r="F196" s="106" t="str">
        <f>IF('F6'!D9="","",'F6'!D9)</f>
        <v/>
      </c>
      <c r="G196" s="106" t="str">
        <f>IF('F6'!E9="","",'F6'!E9)</f>
        <v/>
      </c>
      <c r="H196" s="105">
        <f>'F6'!F9</f>
        <v>2</v>
      </c>
    </row>
    <row r="197" spans="1:8" x14ac:dyDescent="0.25">
      <c r="A197" s="104" t="str">
        <f>'F6'!G12</f>
        <v>R-193</v>
      </c>
      <c r="B197" t="str">
        <f t="shared" si="9"/>
        <v>F6</v>
      </c>
      <c r="C197" t="s">
        <v>368</v>
      </c>
      <c r="D197" s="106" t="str">
        <f>'F6'!B12</f>
        <v xml:space="preserve">The system should allow for multiple GRN’s on single PO </v>
      </c>
      <c r="E197" t="str">
        <f>'F6'!C12</f>
        <v>R</v>
      </c>
      <c r="F197" s="106" t="str">
        <f>IF('F6'!D12="","",'F6'!D12)</f>
        <v/>
      </c>
      <c r="G197" s="106" t="str">
        <f>IF('F6'!E12="","",'F6'!E12)</f>
        <v/>
      </c>
      <c r="H197" s="105">
        <f>'F6'!F12</f>
        <v>2</v>
      </c>
    </row>
    <row r="198" spans="1:8" x14ac:dyDescent="0.25">
      <c r="A198" s="104" t="str">
        <f>'F6'!G13</f>
        <v>R-194</v>
      </c>
      <c r="B198" t="str">
        <f t="shared" si="9"/>
        <v>F6</v>
      </c>
      <c r="C198" t="s">
        <v>369</v>
      </c>
      <c r="D198" s="106" t="str">
        <f>'F6'!B13</f>
        <v>The system should provide visibility to stock on hand</v>
      </c>
      <c r="E198" t="str">
        <f>'F6'!C13</f>
        <v>R</v>
      </c>
      <c r="F198" s="106" t="str">
        <f>IF('F6'!D13="","",'F6'!D13)</f>
        <v/>
      </c>
      <c r="G198" s="106" t="str">
        <f>IF('F6'!E13="","",'F6'!E13)</f>
        <v/>
      </c>
      <c r="H198" s="105">
        <f>'F6'!F13</f>
        <v>2</v>
      </c>
    </row>
    <row r="199" spans="1:8" x14ac:dyDescent="0.25">
      <c r="A199" s="104" t="str">
        <f>'F6'!G14</f>
        <v>R-195</v>
      </c>
      <c r="B199" t="str">
        <f t="shared" si="9"/>
        <v>F6</v>
      </c>
      <c r="C199" t="s">
        <v>370</v>
      </c>
      <c r="D199" s="106" t="str">
        <f>'F6'!B14</f>
        <v>The system should provide information on stock usage</v>
      </c>
      <c r="E199" t="str">
        <f>'F6'!C14</f>
        <v>R</v>
      </c>
      <c r="F199" s="106" t="str">
        <f>IF('F6'!D14="","",'F6'!D14)</f>
        <v/>
      </c>
      <c r="G199" s="106" t="str">
        <f>IF('F6'!E14="","",'F6'!E14)</f>
        <v/>
      </c>
      <c r="H199" s="105">
        <f>'F6'!F14</f>
        <v>2</v>
      </c>
    </row>
    <row r="200" spans="1:8" x14ac:dyDescent="0.25">
      <c r="A200" s="104" t="str">
        <f>'F6'!G19</f>
        <v>R-196</v>
      </c>
      <c r="B200" t="str">
        <f t="shared" si="9"/>
        <v>F6</v>
      </c>
      <c r="C200" t="s">
        <v>371</v>
      </c>
      <c r="D200" s="106" t="str">
        <f>'F6'!B19</f>
        <v xml:space="preserve">The system should produce reports by date period, year to date.  </v>
      </c>
      <c r="E200" t="str">
        <f>'F6'!C19</f>
        <v>R</v>
      </c>
      <c r="F200" s="106" t="str">
        <f>IF('F6'!D19="","",'F6'!D19)</f>
        <v/>
      </c>
      <c r="G200" s="106" t="str">
        <f>IF('F6'!E19="","",'F6'!E19)</f>
        <v/>
      </c>
      <c r="H200" s="105">
        <f>'F6'!F19</f>
        <v>2</v>
      </c>
    </row>
    <row r="201" spans="1:8" ht="25" x14ac:dyDescent="0.25">
      <c r="A201" s="104" t="str">
        <f>'F6'!G20</f>
        <v>R-197</v>
      </c>
      <c r="B201" t="str">
        <f t="shared" si="9"/>
        <v>F6</v>
      </c>
      <c r="C201" t="s">
        <v>372</v>
      </c>
      <c r="D201" s="106" t="str">
        <f>'F6'!B20</f>
        <v>The system should support adequate stock-checking routines to enable booked stock to be reconciled with physical stock takes at month and cycle counts.</v>
      </c>
      <c r="E201" t="str">
        <f>'F6'!C20</f>
        <v>R</v>
      </c>
      <c r="F201" s="106" t="str">
        <f>IF('F6'!D20="","",'F6'!D20)</f>
        <v/>
      </c>
      <c r="G201" s="106" t="str">
        <f>IF('F6'!E20="","",'F6'!E20)</f>
        <v/>
      </c>
      <c r="H201" s="105">
        <f>'F6'!F20</f>
        <v>2</v>
      </c>
    </row>
    <row r="202" spans="1:8" ht="25" x14ac:dyDescent="0.25">
      <c r="A202" s="104" t="str">
        <f>'F6'!G21</f>
        <v>R-198</v>
      </c>
      <c r="B202" t="str">
        <f t="shared" si="9"/>
        <v>F6</v>
      </c>
      <c r="C202" t="s">
        <v>373</v>
      </c>
      <c r="D202" s="106" t="str">
        <f>'F6'!B21</f>
        <v>The system should support that goods returned to suppliers can be recorded &amp; matched with credit from suppliers.</v>
      </c>
      <c r="E202" t="str">
        <f>'F6'!C21</f>
        <v>R</v>
      </c>
      <c r="F202" s="106" t="str">
        <f>IF('F6'!D21="","",'F6'!D21)</f>
        <v/>
      </c>
      <c r="G202" s="106" t="str">
        <f>IF('F6'!E21="","",'F6'!E21)</f>
        <v/>
      </c>
      <c r="H202" s="105">
        <f>'F6'!F21</f>
        <v>2</v>
      </c>
    </row>
    <row r="203" spans="1:8" ht="25" x14ac:dyDescent="0.25">
      <c r="A203" s="104" t="str">
        <f>'F6'!G22</f>
        <v>R-199</v>
      </c>
      <c r="B203" t="str">
        <f t="shared" si="9"/>
        <v>F6</v>
      </c>
      <c r="C203" t="s">
        <v>374</v>
      </c>
      <c r="D203" s="106" t="str">
        <f>'F6'!B22</f>
        <v>Show all stock movements related to the stock item, running balance for quantities and values to assist stock reconciliation.</v>
      </c>
      <c r="E203" t="str">
        <f>'F6'!C22</f>
        <v>R</v>
      </c>
      <c r="F203" s="106" t="str">
        <f>IF('F6'!D22="","",'F6'!D22)</f>
        <v/>
      </c>
      <c r="G203" s="106" t="str">
        <f>IF('F6'!E22="","",'F6'!E22)</f>
        <v/>
      </c>
      <c r="H203" s="105">
        <f>'F6'!F22</f>
        <v>2</v>
      </c>
    </row>
    <row r="204" spans="1:8" x14ac:dyDescent="0.25">
      <c r="A204" s="104" t="str">
        <f>'F6'!G23</f>
        <v>R-200</v>
      </c>
      <c r="B204" t="str">
        <f t="shared" si="9"/>
        <v>F6</v>
      </c>
      <c r="C204" t="s">
        <v>375</v>
      </c>
      <c r="D204" s="106" t="str">
        <f>'F6'!B23</f>
        <v>Information should be available on inventory master file.</v>
      </c>
      <c r="E204" t="str">
        <f>'F6'!C23</f>
        <v>R</v>
      </c>
      <c r="F204" s="106" t="str">
        <f>IF('F6'!D23="","",'F6'!D23)</f>
        <v/>
      </c>
      <c r="G204" s="106" t="str">
        <f>IF('F6'!E23="","",'F6'!E23)</f>
        <v/>
      </c>
      <c r="H204" s="105">
        <f>'F6'!F23</f>
        <v>2</v>
      </c>
    </row>
    <row r="205" spans="1:8" x14ac:dyDescent="0.25">
      <c r="A205" s="104" t="str">
        <f>'F6'!G27</f>
        <v>R-201</v>
      </c>
      <c r="B205" t="str">
        <f t="shared" si="9"/>
        <v>F6</v>
      </c>
      <c r="C205" t="s">
        <v>376</v>
      </c>
      <c r="D205" s="106" t="str">
        <f>'F6'!B27</f>
        <v>Facility to cross reference stock items with customers or suppliers</v>
      </c>
      <c r="E205" t="str">
        <f>'F6'!C27</f>
        <v>R</v>
      </c>
      <c r="F205" s="106" t="str">
        <f>IF('F6'!D27="","",'F6'!D27)</f>
        <v/>
      </c>
      <c r="G205" s="106" t="str">
        <f>IF('F6'!E27="","",'F6'!E27)</f>
        <v/>
      </c>
      <c r="H205" s="105">
        <f>'F6'!F27</f>
        <v>2</v>
      </c>
    </row>
    <row r="206" spans="1:8" ht="25" x14ac:dyDescent="0.25">
      <c r="A206" s="104" t="str">
        <f>'F6'!G28</f>
        <v>R-202</v>
      </c>
      <c r="B206" t="str">
        <f t="shared" si="9"/>
        <v>F6</v>
      </c>
      <c r="C206" t="s">
        <v>377</v>
      </c>
      <c r="D206" s="106" t="str">
        <f>'F6'!B28</f>
        <v xml:space="preserve">Provide stock rotation, traceability, trigger reporting and be able to adequately report on the same.  </v>
      </c>
      <c r="E206" t="str">
        <f>'F6'!C28</f>
        <v>R</v>
      </c>
      <c r="F206" s="106" t="str">
        <f>IF('F6'!D28="","",'F6'!D28)</f>
        <v/>
      </c>
      <c r="G206" s="106" t="str">
        <f>IF('F6'!E28="","",'F6'!E28)</f>
        <v/>
      </c>
      <c r="H206" s="105">
        <f>'F6'!F28</f>
        <v>2</v>
      </c>
    </row>
    <row r="207" spans="1:8" x14ac:dyDescent="0.25">
      <c r="A207" s="104" t="str">
        <f>'F6'!G30</f>
        <v>R-203</v>
      </c>
      <c r="B207" t="str">
        <f t="shared" si="9"/>
        <v>F6</v>
      </c>
      <c r="C207" t="s">
        <v>378</v>
      </c>
      <c r="D207" s="106" t="str">
        <f>'F6'!B30</f>
        <v xml:space="preserve">The system should allow for valuations (re-valuation and write offs). </v>
      </c>
      <c r="E207" t="str">
        <f>'F6'!C30</f>
        <v>R</v>
      </c>
      <c r="F207" s="106" t="str">
        <f>IF('F6'!D30="","",'F6'!D30)</f>
        <v/>
      </c>
      <c r="G207" s="106" t="str">
        <f>IF('F6'!E30="","",'F6'!E30)</f>
        <v/>
      </c>
      <c r="H207" s="105">
        <f>'F6'!F30</f>
        <v>2</v>
      </c>
    </row>
    <row r="208" spans="1:8" x14ac:dyDescent="0.25">
      <c r="A208" s="104" t="str">
        <f>'F6'!G31</f>
        <v>R-204</v>
      </c>
      <c r="B208" t="str">
        <f t="shared" si="9"/>
        <v>F6</v>
      </c>
      <c r="C208" t="s">
        <v>379</v>
      </c>
      <c r="D208" s="106" t="str">
        <f>'F6'!B31</f>
        <v xml:space="preserve">Cater for stock valuation based on standard costs, FIFO, LIFO, average costs.  </v>
      </c>
      <c r="E208" t="str">
        <f>'F6'!C31</f>
        <v>R</v>
      </c>
      <c r="F208" s="106" t="str">
        <f>IF('F6'!D31="","",'F6'!D31)</f>
        <v/>
      </c>
      <c r="G208" s="106" t="str">
        <f>IF('F6'!E31="","",'F6'!E31)</f>
        <v/>
      </c>
      <c r="H208" s="105">
        <f>'F6'!F31</f>
        <v>2</v>
      </c>
    </row>
    <row r="209" spans="1:8" x14ac:dyDescent="0.25">
      <c r="A209" s="104" t="str">
        <f>'F6'!G33</f>
        <v>R-205</v>
      </c>
      <c r="B209" t="str">
        <f t="shared" si="9"/>
        <v>F6</v>
      </c>
      <c r="C209" t="s">
        <v>380</v>
      </c>
      <c r="D209" s="106" t="str">
        <f>'F6'!B33</f>
        <v xml:space="preserve">The system should track a minimum safety stock level </v>
      </c>
      <c r="E209" t="str">
        <f>'F6'!C33</f>
        <v>R</v>
      </c>
      <c r="F209" s="106" t="str">
        <f>IF('F6'!D33="","",'F6'!D33)</f>
        <v/>
      </c>
      <c r="G209" s="106" t="str">
        <f>IF('F6'!E33="","",'F6'!E33)</f>
        <v/>
      </c>
      <c r="H209" s="105">
        <f>'F6'!F33</f>
        <v>2</v>
      </c>
    </row>
    <row r="210" spans="1:8" ht="25" x14ac:dyDescent="0.25">
      <c r="A210" s="104" t="str">
        <f>'F6'!G40</f>
        <v>R-206</v>
      </c>
      <c r="B210" t="str">
        <f t="shared" si="9"/>
        <v>F6</v>
      </c>
      <c r="C210" t="s">
        <v>381</v>
      </c>
      <c r="D210" s="106" t="str">
        <f>'F6'!B40</f>
        <v>The system user should be able to overwrite system calculation of critical stock to be ordered</v>
      </c>
      <c r="E210" t="str">
        <f>'F6'!C40</f>
        <v>R</v>
      </c>
      <c r="F210" s="106" t="str">
        <f>IF('F6'!D40="","",'F6'!D40)</f>
        <v/>
      </c>
      <c r="G210" s="106" t="str">
        <f>IF('F6'!E40="","",'F6'!E40)</f>
        <v/>
      </c>
      <c r="H210" s="105">
        <f>'F6'!F40</f>
        <v>2</v>
      </c>
    </row>
    <row r="211" spans="1:8" x14ac:dyDescent="0.25">
      <c r="A211" s="104" t="str">
        <f>'F7'!G7</f>
        <v>R-207</v>
      </c>
      <c r="B211" t="str">
        <f t="shared" ref="B211:B224" si="10">"F7"</f>
        <v>F7</v>
      </c>
      <c r="C211" t="s">
        <v>382</v>
      </c>
      <c r="D211" s="106" t="str">
        <f>'F7'!B7</f>
        <v xml:space="preserve">The system should support the posting of receipts </v>
      </c>
      <c r="E211" t="str">
        <f>'F7'!C7</f>
        <v>R</v>
      </c>
      <c r="F211" s="106" t="str">
        <f>IF('F7'!D7="","",'F7'!D7)</f>
        <v/>
      </c>
      <c r="G211" s="106" t="str">
        <f>IF('F7'!E7="","",'F7'!E7)</f>
        <v/>
      </c>
      <c r="H211" s="105">
        <f>'F7'!F7</f>
        <v>2</v>
      </c>
    </row>
    <row r="212" spans="1:8" ht="25" x14ac:dyDescent="0.25">
      <c r="A212" s="104" t="str">
        <f>'F7'!G9</f>
        <v>R-208</v>
      </c>
      <c r="B212" t="str">
        <f t="shared" si="10"/>
        <v>F7</v>
      </c>
      <c r="C212" t="s">
        <v>383</v>
      </c>
      <c r="D212" s="106" t="str">
        <f>'F7'!B9</f>
        <v>The system should facilitate automatic update of creditors accounts based on payment run</v>
      </c>
      <c r="E212" t="str">
        <f>'F7'!C9</f>
        <v>R</v>
      </c>
      <c r="F212" s="106" t="str">
        <f>IF('F7'!D9="","",'F7'!D9)</f>
        <v/>
      </c>
      <c r="G212" s="106" t="str">
        <f>IF('F7'!E9="","",'F7'!E9)</f>
        <v/>
      </c>
      <c r="H212" s="105">
        <f>'F7'!F9</f>
        <v>2</v>
      </c>
    </row>
    <row r="213" spans="1:8" x14ac:dyDescent="0.25">
      <c r="A213" s="104" t="str">
        <f>'F7'!G10</f>
        <v>R-209</v>
      </c>
      <c r="B213" t="str">
        <f t="shared" si="10"/>
        <v>F7</v>
      </c>
      <c r="C213" t="s">
        <v>384</v>
      </c>
      <c r="D213" s="106" t="str">
        <f>'F7'!B10</f>
        <v>The system should support FX payments</v>
      </c>
      <c r="E213" t="str">
        <f>'F7'!C10</f>
        <v>R</v>
      </c>
      <c r="F213" s="106" t="str">
        <f>IF('F7'!D10="","",'F7'!D10)</f>
        <v/>
      </c>
      <c r="G213" s="106" t="str">
        <f>IF('F7'!E10="","",'F7'!E10)</f>
        <v/>
      </c>
      <c r="H213" s="105">
        <f>'F7'!F10</f>
        <v>2</v>
      </c>
    </row>
    <row r="214" spans="1:8" ht="25" x14ac:dyDescent="0.25">
      <c r="A214" s="104" t="str">
        <f>'F7'!G12</f>
        <v>R-210</v>
      </c>
      <c r="B214" t="str">
        <f t="shared" si="10"/>
        <v>F7</v>
      </c>
      <c r="C214" t="s">
        <v>385</v>
      </c>
      <c r="D214" s="106" t="str">
        <f>'F7'!B12</f>
        <v>The system should have the ability to set up workflows for bank payment approvals</v>
      </c>
      <c r="E214" t="str">
        <f>'F7'!C12</f>
        <v>R</v>
      </c>
      <c r="F214" s="106" t="str">
        <f>IF('F7'!D12="","",'F7'!D12)</f>
        <v/>
      </c>
      <c r="G214" s="106" t="str">
        <f>IF('F7'!E12="","",'F7'!E12)</f>
        <v/>
      </c>
      <c r="H214" s="105">
        <f>'F7'!F12</f>
        <v>2</v>
      </c>
    </row>
    <row r="215" spans="1:8" x14ac:dyDescent="0.25">
      <c r="A215" s="104" t="str">
        <f>'F7'!G13</f>
        <v>R-211</v>
      </c>
      <c r="B215" t="str">
        <f t="shared" si="10"/>
        <v>F7</v>
      </c>
      <c r="C215" t="s">
        <v>386</v>
      </c>
      <c r="D215" s="106" t="str">
        <f>'F7'!B13</f>
        <v>The system should support the approval of payments from within the application</v>
      </c>
      <c r="E215" t="str">
        <f>'F7'!C13</f>
        <v>R</v>
      </c>
      <c r="F215" s="106" t="str">
        <f>IF('F7'!D13="","",'F7'!D13)</f>
        <v/>
      </c>
      <c r="G215" s="106" t="str">
        <f>IF('F7'!E13="","",'F7'!E13)</f>
        <v/>
      </c>
      <c r="H215" s="105">
        <f>'F7'!F13</f>
        <v>2</v>
      </c>
    </row>
    <row r="216" spans="1:8" ht="25" x14ac:dyDescent="0.25">
      <c r="A216" s="104" t="str">
        <f>'F7'!G15</f>
        <v>R-212</v>
      </c>
      <c r="B216" t="str">
        <f t="shared" si="10"/>
        <v>F7</v>
      </c>
      <c r="C216" t="s">
        <v>387</v>
      </c>
      <c r="D216" s="106" t="str">
        <f>'F7'!B15</f>
        <v>The system should be able to facilitate more than 100 transactions into and out of the bank accounts in a single payment file</v>
      </c>
      <c r="E216" t="str">
        <f>'F7'!C15</f>
        <v>R</v>
      </c>
      <c r="F216" s="106" t="str">
        <f>IF('F7'!D15="","",'F7'!D15)</f>
        <v/>
      </c>
      <c r="G216" s="106" t="str">
        <f>IF('F7'!E15="","",'F7'!E15)</f>
        <v/>
      </c>
      <c r="H216" s="105">
        <f>'F7'!F15</f>
        <v>2</v>
      </c>
    </row>
    <row r="217" spans="1:8" ht="25" x14ac:dyDescent="0.25">
      <c r="A217" s="104" t="str">
        <f>'F7'!G16</f>
        <v>R-213</v>
      </c>
      <c r="B217" t="str">
        <f t="shared" si="10"/>
        <v>F7</v>
      </c>
      <c r="C217" t="s">
        <v>388</v>
      </c>
      <c r="D217" s="106" t="str">
        <f>'F7'!B16</f>
        <v xml:space="preserve">The system should facilitate reconciliation.
</v>
      </c>
      <c r="E217" t="str">
        <f>'F7'!C16</f>
        <v>R</v>
      </c>
      <c r="F217" s="106" t="str">
        <f>IF('F7'!D16="","",'F7'!D16)</f>
        <v/>
      </c>
      <c r="G217" s="106" t="str">
        <f>IF('F7'!E16="","",'F7'!E16)</f>
        <v/>
      </c>
      <c r="H217" s="105">
        <f>'F7'!F16</f>
        <v>2</v>
      </c>
    </row>
    <row r="218" spans="1:8" ht="25" x14ac:dyDescent="0.25">
      <c r="A218" s="104" t="str">
        <f>'F7'!G17</f>
        <v>R-214</v>
      </c>
      <c r="B218" t="str">
        <f t="shared" si="10"/>
        <v>F7</v>
      </c>
      <c r="C218" t="s">
        <v>389</v>
      </c>
      <c r="D218" s="106" t="str">
        <f>'F7'!B17</f>
        <v>The system should facilitate the creation of control reports to reconcile input data files to finance system transactions for reconciliation purposes</v>
      </c>
      <c r="E218" t="str">
        <f>'F7'!C17</f>
        <v>R</v>
      </c>
      <c r="F218" s="106" t="str">
        <f>IF('F7'!D17="","",'F7'!D17)</f>
        <v/>
      </c>
      <c r="G218" s="106" t="str">
        <f>IF('F7'!E17="","",'F7'!E17)</f>
        <v/>
      </c>
      <c r="H218" s="105">
        <f>'F7'!F17</f>
        <v>2</v>
      </c>
    </row>
    <row r="219" spans="1:8" x14ac:dyDescent="0.25">
      <c r="A219" s="104" t="str">
        <f>'F7'!G19</f>
        <v>R-215</v>
      </c>
      <c r="B219" t="str">
        <f t="shared" si="10"/>
        <v>F7</v>
      </c>
      <c r="C219" t="s">
        <v>390</v>
      </c>
      <c r="D219" s="106" t="str">
        <f>'F7'!B19</f>
        <v>For each payment run completed the system should facilitate control reports</v>
      </c>
      <c r="E219" t="str">
        <f>'F7'!C19</f>
        <v>R</v>
      </c>
      <c r="F219" s="106" t="str">
        <f>IF('F7'!D19="","",'F7'!D19)</f>
        <v/>
      </c>
      <c r="G219" s="106" t="str">
        <f>IF('F7'!E19="","",'F7'!E19)</f>
        <v/>
      </c>
      <c r="H219" s="105">
        <f>'F7'!F19</f>
        <v>2</v>
      </c>
    </row>
    <row r="220" spans="1:8" ht="25" x14ac:dyDescent="0.25">
      <c r="A220" s="104" t="str">
        <f>'F7'!G20</f>
        <v>R-216</v>
      </c>
      <c r="B220" t="str">
        <f t="shared" si="10"/>
        <v>F7</v>
      </c>
      <c r="C220" t="s">
        <v>391</v>
      </c>
      <c r="D220" s="106" t="str">
        <f>'F7'!B20</f>
        <v>The system should ensure that payments are subject to sign-off from a second RIA user.</v>
      </c>
      <c r="E220" t="str">
        <f>'F7'!C20</f>
        <v>R</v>
      </c>
      <c r="F220" s="106" t="str">
        <f>IF('F7'!D20="","",'F7'!D20)</f>
        <v/>
      </c>
      <c r="G220" s="106" t="str">
        <f>IF('F7'!E20="","",'F7'!E20)</f>
        <v/>
      </c>
      <c r="H220" s="105">
        <f>'F7'!F20</f>
        <v>2</v>
      </c>
    </row>
    <row r="221" spans="1:8" x14ac:dyDescent="0.25">
      <c r="A221" s="104" t="str">
        <f>'F7'!G21</f>
        <v>R-217</v>
      </c>
      <c r="B221" t="str">
        <f t="shared" si="10"/>
        <v>F7</v>
      </c>
      <c r="C221" t="s">
        <v>392</v>
      </c>
      <c r="D221" s="106" t="str">
        <f>'F7'!B21</f>
        <v>The system should interface with AP, AR, and the nominal ledger</v>
      </c>
      <c r="E221" t="str">
        <f>'F7'!C21</f>
        <v>R</v>
      </c>
      <c r="F221" s="106" t="str">
        <f>IF('F7'!D21="","",'F7'!D21)</f>
        <v/>
      </c>
      <c r="G221" s="106" t="str">
        <f>IF('F7'!E21="","",'F7'!E21)</f>
        <v/>
      </c>
      <c r="H221" s="105">
        <f>'F7'!F21</f>
        <v>2</v>
      </c>
    </row>
    <row r="222" spans="1:8" x14ac:dyDescent="0.25">
      <c r="A222" s="104" t="str">
        <f>'F7'!G22</f>
        <v>R-218</v>
      </c>
      <c r="B222" t="str">
        <f t="shared" si="10"/>
        <v>F7</v>
      </c>
      <c r="C222" t="s">
        <v>393</v>
      </c>
      <c r="D222" s="106" t="str">
        <f>'F7'!B22</f>
        <v>The system should support the generation of supplier payments</v>
      </c>
      <c r="E222" t="str">
        <f>'F7'!C22</f>
        <v>R</v>
      </c>
      <c r="F222" s="106" t="str">
        <f>IF('F7'!D22="","",'F7'!D22)</f>
        <v/>
      </c>
      <c r="G222" s="106" t="str">
        <f>IF('F7'!E22="","",'F7'!E22)</f>
        <v/>
      </c>
      <c r="H222" s="105">
        <f>'F7'!F22</f>
        <v>2</v>
      </c>
    </row>
    <row r="223" spans="1:8" x14ac:dyDescent="0.25">
      <c r="A223" s="104" t="str">
        <f>'F7'!G24</f>
        <v>R-219</v>
      </c>
      <c r="B223" t="str">
        <f t="shared" si="10"/>
        <v>F7</v>
      </c>
      <c r="C223" t="s">
        <v>394</v>
      </c>
      <c r="D223" s="106" t="str">
        <f>'F7'!B24</f>
        <v>The system should support multiple credit card facilities</v>
      </c>
      <c r="E223" t="str">
        <f>'F7'!C24</f>
        <v>R</v>
      </c>
      <c r="F223" s="106" t="str">
        <f>IF('F7'!D24="","",'F7'!D24)</f>
        <v/>
      </c>
      <c r="G223" s="106" t="str">
        <f>IF('F7'!E24="","",'F7'!E24)</f>
        <v/>
      </c>
      <c r="H223" s="105">
        <f>'F7'!F24</f>
        <v>2</v>
      </c>
    </row>
    <row r="224" spans="1:8" ht="37.5" x14ac:dyDescent="0.25">
      <c r="A224" s="104" t="str">
        <f>'F7'!G26</f>
        <v>R-220</v>
      </c>
      <c r="B224" t="str">
        <f t="shared" si="10"/>
        <v>F7</v>
      </c>
      <c r="C224" t="s">
        <v>395</v>
      </c>
      <c r="D224" s="106" t="str">
        <f>'F7'!B26</f>
        <v>The system should support automatic bank reconciliation facilities with electronic banking data - producing listing of non reconciling items on an exception basis</v>
      </c>
      <c r="E224" t="str">
        <f>'F7'!C26</f>
        <v>R</v>
      </c>
      <c r="F224" s="106" t="str">
        <f>IF('F7'!D26="","",'F7'!D26)</f>
        <v/>
      </c>
      <c r="G224" s="106" t="str">
        <f>IF('F7'!E26="","",'F7'!E26)</f>
        <v/>
      </c>
      <c r="H224" s="105">
        <f>'F7'!F26</f>
        <v>2</v>
      </c>
    </row>
    <row r="225" spans="1:8" ht="25" x14ac:dyDescent="0.25">
      <c r="A225" s="104" t="str">
        <f>'F8'!G4</f>
        <v>R-221</v>
      </c>
      <c r="B225" t="str">
        <f t="shared" ref="B225:B241" si="11">"F8"</f>
        <v>F8</v>
      </c>
      <c r="C225" t="s">
        <v>396</v>
      </c>
      <c r="D225" s="106" t="str">
        <f>'F8'!B4</f>
        <v>The system should facilitate the input of budget figures into GL at the lowest nominal account level</v>
      </c>
      <c r="E225" t="str">
        <f>'F8'!C4</f>
        <v>R</v>
      </c>
      <c r="F225" s="106" t="str">
        <f>IF('F8'!D4="","",'F8'!D4)</f>
        <v/>
      </c>
      <c r="G225" s="106" t="str">
        <f>IF('F8'!E4="","",'F8'!E4)</f>
        <v/>
      </c>
      <c r="H225" s="105">
        <f>'F8'!F4</f>
        <v>2</v>
      </c>
    </row>
    <row r="226" spans="1:8" ht="62.5" x14ac:dyDescent="0.25">
      <c r="A226" s="104" t="str">
        <f>'F8'!G8</f>
        <v>R-222</v>
      </c>
      <c r="B226" t="str">
        <f t="shared" si="11"/>
        <v>F8</v>
      </c>
      <c r="C226" t="s">
        <v>397</v>
      </c>
      <c r="D226" s="106" t="str">
        <f>'F8'!B8</f>
        <v>The  system should provide documented APIs, OData feeds or equivalent secure data access methods using industry standard formats such as REST, JSON, XML or equivalent. The tenderer must describe available access methods, the data exposed, authentication, permissions, audit logging, rate limits, licensing, and whether access is read-only or read/write.</v>
      </c>
      <c r="E226" t="str">
        <f>'F8'!C8</f>
        <v>R</v>
      </c>
      <c r="F226" s="106" t="str">
        <f>IF('F8'!D8="","",'F8'!D8)</f>
        <v/>
      </c>
      <c r="G226" s="106" t="str">
        <f>IF('F8'!E8="","",'F8'!E8)</f>
        <v/>
      </c>
      <c r="H226" s="105">
        <f>'F8'!F8</f>
        <v>2</v>
      </c>
    </row>
    <row r="227" spans="1:8" ht="25" x14ac:dyDescent="0.25">
      <c r="A227" s="104" t="str">
        <f>'F8'!G9</f>
        <v>R-223</v>
      </c>
      <c r="B227" t="str">
        <f t="shared" si="11"/>
        <v>F8</v>
      </c>
      <c r="C227" t="s">
        <v>398</v>
      </c>
      <c r="D227" s="106" t="str">
        <f>'F8'!B9</f>
        <v>The system should facilitate staff entering budgets onto excel templates and subsequently integrating these excel templates with the FMS system</v>
      </c>
      <c r="E227" t="str">
        <f>'F8'!C9</f>
        <v>R</v>
      </c>
      <c r="F227" s="106" t="str">
        <f>IF('F8'!D9="","",'F8'!D9)</f>
        <v/>
      </c>
      <c r="G227" s="106" t="str">
        <f>IF('F8'!E9="","",'F8'!E9)</f>
        <v/>
      </c>
      <c r="H227" s="105">
        <f>'F8'!F9</f>
        <v>2</v>
      </c>
    </row>
    <row r="228" spans="1:8" x14ac:dyDescent="0.25">
      <c r="A228" s="104" t="str">
        <f>'F8'!G12</f>
        <v>R-224</v>
      </c>
      <c r="B228" t="str">
        <f t="shared" si="11"/>
        <v>F8</v>
      </c>
      <c r="C228" t="s">
        <v>399</v>
      </c>
      <c r="D228" s="106" t="str">
        <f>'F8'!B12</f>
        <v>The system should have the ability to run budget/previous year comparisons</v>
      </c>
      <c r="E228" t="str">
        <f>'F8'!C12</f>
        <v>R</v>
      </c>
      <c r="F228" s="106" t="str">
        <f>IF('F8'!D12="","",'F8'!D12)</f>
        <v/>
      </c>
      <c r="G228" s="106" t="str">
        <f>IF('F8'!E12="","",'F8'!E12)</f>
        <v/>
      </c>
      <c r="H228" s="105">
        <f>'F8'!F12</f>
        <v>2</v>
      </c>
    </row>
    <row r="229" spans="1:8" ht="25" x14ac:dyDescent="0.25">
      <c r="A229" s="104" t="str">
        <f>'F8'!G13</f>
        <v>R-225</v>
      </c>
      <c r="B229" t="str">
        <f t="shared" si="11"/>
        <v>F8</v>
      </c>
      <c r="C229" t="s">
        <v>400</v>
      </c>
      <c r="D229" s="106" t="str">
        <f>'F8'!B13</f>
        <v>The system should facilitate import/export of budgets to external reporting tools and Excel</v>
      </c>
      <c r="E229" t="str">
        <f>'F8'!C13</f>
        <v>R</v>
      </c>
      <c r="F229" s="106" t="str">
        <f>IF('F8'!D13="","",'F8'!D13)</f>
        <v/>
      </c>
      <c r="G229" s="106" t="str">
        <f>IF('F8'!E13="","",'F8'!E13)</f>
        <v/>
      </c>
      <c r="H229" s="105">
        <f>'F8'!F13</f>
        <v>2</v>
      </c>
    </row>
    <row r="230" spans="1:8" ht="25" x14ac:dyDescent="0.25">
      <c r="A230" s="104" t="str">
        <f>'F8'!G14</f>
        <v>R-226</v>
      </c>
      <c r="B230" t="str">
        <f t="shared" si="11"/>
        <v>F8</v>
      </c>
      <c r="C230" t="s">
        <v>401</v>
      </c>
      <c r="D230" s="106" t="str">
        <f>'F8'!B14</f>
        <v xml:space="preserve">The system should allow for scenario analysis (baseline, accelerated, stretched, other) </v>
      </c>
      <c r="E230" t="str">
        <f>'F8'!C14</f>
        <v>R</v>
      </c>
      <c r="F230" s="106" t="str">
        <f>IF('F8'!D14="","",'F8'!D14)</f>
        <v/>
      </c>
      <c r="G230" s="106" t="str">
        <f>IF('F8'!E14="","",'F8'!E14)</f>
        <v/>
      </c>
      <c r="H230" s="105">
        <f>'F8'!F14</f>
        <v>2</v>
      </c>
    </row>
    <row r="231" spans="1:8" x14ac:dyDescent="0.25">
      <c r="A231" s="104" t="str">
        <f>'F8'!G15</f>
        <v>R-227</v>
      </c>
      <c r="B231" t="str">
        <f t="shared" si="11"/>
        <v>F8</v>
      </c>
      <c r="C231" t="s">
        <v>402</v>
      </c>
      <c r="D231" s="106" t="str">
        <f>'F8'!B15</f>
        <v>The system should allow for sign off of prepared budgets by authorised users</v>
      </c>
      <c r="E231" t="str">
        <f>'F8'!C15</f>
        <v>R</v>
      </c>
      <c r="F231" s="106" t="str">
        <f>IF('F8'!D15="","",'F8'!D15)</f>
        <v/>
      </c>
      <c r="G231" s="106" t="str">
        <f>IF('F8'!E15="","",'F8'!E15)</f>
        <v/>
      </c>
      <c r="H231" s="105">
        <f>'F8'!F15</f>
        <v>2</v>
      </c>
    </row>
    <row r="232" spans="1:8" x14ac:dyDescent="0.25">
      <c r="A232" s="104" t="str">
        <f>'F8'!G16</f>
        <v>R-228</v>
      </c>
      <c r="B232" t="str">
        <f t="shared" si="11"/>
        <v>F8</v>
      </c>
      <c r="C232" t="s">
        <v>403</v>
      </c>
      <c r="D232" s="106" t="str">
        <f>'F8'!B16</f>
        <v>The system should maintain previous iterations of budgets</v>
      </c>
      <c r="E232" t="str">
        <f>'F8'!C16</f>
        <v>R</v>
      </c>
      <c r="F232" s="106" t="str">
        <f>IF('F8'!D16="","",'F8'!D16)</f>
        <v/>
      </c>
      <c r="G232" s="106" t="str">
        <f>IF('F8'!E16="","",'F8'!E16)</f>
        <v/>
      </c>
      <c r="H232" s="105">
        <f>'F8'!F16</f>
        <v>2</v>
      </c>
    </row>
    <row r="233" spans="1:8" x14ac:dyDescent="0.25">
      <c r="A233" s="104" t="str">
        <f>'F8'!G17</f>
        <v>R-229</v>
      </c>
      <c r="B233" t="str">
        <f t="shared" si="11"/>
        <v>F8</v>
      </c>
      <c r="C233" t="s">
        <v>404</v>
      </c>
      <c r="D233" s="106" t="str">
        <f>'F8'!B17</f>
        <v>The system should allow for easy distribution of final budgets</v>
      </c>
      <c r="E233" t="str">
        <f>'F8'!C17</f>
        <v>R</v>
      </c>
      <c r="F233" s="106" t="str">
        <f>IF('F8'!D17="","",'F8'!D17)</f>
        <v/>
      </c>
      <c r="G233" s="106" t="str">
        <f>IF('F8'!E17="","",'F8'!E17)</f>
        <v/>
      </c>
      <c r="H233" s="105">
        <f>'F8'!F17</f>
        <v>2</v>
      </c>
    </row>
    <row r="234" spans="1:8" x14ac:dyDescent="0.25">
      <c r="A234" s="104" t="str">
        <f>'F8'!G20</f>
        <v>R-230</v>
      </c>
      <c r="B234" t="str">
        <f t="shared" si="11"/>
        <v>F8</v>
      </c>
      <c r="C234" t="s">
        <v>405</v>
      </c>
      <c r="D234" s="106" t="str">
        <f>'F8'!B20</f>
        <v>The system should have the ability to track amendments to budget</v>
      </c>
      <c r="E234" t="str">
        <f>'F8'!C20</f>
        <v>R</v>
      </c>
      <c r="F234" s="106" t="str">
        <f>IF('F8'!D20="","",'F8'!D20)</f>
        <v/>
      </c>
      <c r="G234" s="106" t="str">
        <f>IF('F8'!E20="","",'F8'!E20)</f>
        <v/>
      </c>
      <c r="H234" s="105">
        <f>'F8'!F20</f>
        <v>2</v>
      </c>
    </row>
    <row r="235" spans="1:8" x14ac:dyDescent="0.25">
      <c r="A235" s="104" t="str">
        <f>'F8'!G21</f>
        <v>R-231</v>
      </c>
      <c r="B235" t="str">
        <f t="shared" si="11"/>
        <v>F8</v>
      </c>
      <c r="C235" t="s">
        <v>406</v>
      </c>
      <c r="D235" s="106" t="str">
        <f>'F8'!B21</f>
        <v xml:space="preserve">The system should facilitate annual budget preparation </v>
      </c>
      <c r="E235" t="str">
        <f>'F8'!C21</f>
        <v>R</v>
      </c>
      <c r="F235" s="106" t="str">
        <f>IF('F8'!D21="","",'F8'!D21)</f>
        <v/>
      </c>
      <c r="G235" s="106" t="str">
        <f>IF('F8'!E21="","",'F8'!E21)</f>
        <v/>
      </c>
      <c r="H235" s="105">
        <f>'F8'!F21</f>
        <v>2</v>
      </c>
    </row>
    <row r="236" spans="1:8" x14ac:dyDescent="0.25">
      <c r="A236" s="104" t="str">
        <f>'F8'!G22</f>
        <v>R-232</v>
      </c>
      <c r="B236" t="str">
        <f t="shared" si="11"/>
        <v>F8</v>
      </c>
      <c r="C236" t="s">
        <v>407</v>
      </c>
      <c r="D236" s="106" t="str">
        <f>'F8'!B22</f>
        <v xml:space="preserve">The system should facilitate monthly budget preparation </v>
      </c>
      <c r="E236" t="str">
        <f>'F8'!C22</f>
        <v>R</v>
      </c>
      <c r="F236" s="106" t="str">
        <f>IF('F8'!D22="","",'F8'!D22)</f>
        <v/>
      </c>
      <c r="G236" s="106" t="str">
        <f>IF('F8'!E22="","",'F8'!E22)</f>
        <v/>
      </c>
      <c r="H236" s="105">
        <f>'F8'!F22</f>
        <v>2</v>
      </c>
    </row>
    <row r="237" spans="1:8" x14ac:dyDescent="0.25">
      <c r="A237" s="104" t="str">
        <f>'F8'!G23</f>
        <v>R-233</v>
      </c>
      <c r="B237" t="str">
        <f t="shared" si="11"/>
        <v>F8</v>
      </c>
      <c r="C237" t="s">
        <v>408</v>
      </c>
      <c r="D237" s="106" t="str">
        <f>'F8'!B23</f>
        <v xml:space="preserve">The system should facilitate quarterly budget preparation </v>
      </c>
      <c r="E237" t="str">
        <f>'F8'!C23</f>
        <v>R</v>
      </c>
      <c r="F237" s="106" t="str">
        <f>IF('F8'!D23="","",'F8'!D23)</f>
        <v/>
      </c>
      <c r="G237" s="106" t="str">
        <f>IF('F8'!E23="","",'F8'!E23)</f>
        <v/>
      </c>
      <c r="H237" s="105">
        <f>'F8'!F23</f>
        <v>2</v>
      </c>
    </row>
    <row r="238" spans="1:8" x14ac:dyDescent="0.25">
      <c r="A238" s="104" t="str">
        <f>'F8'!G24</f>
        <v>R-234</v>
      </c>
      <c r="B238" t="str">
        <f t="shared" si="11"/>
        <v>F8</v>
      </c>
      <c r="C238" t="s">
        <v>409</v>
      </c>
      <c r="D238" s="106" t="str">
        <f>'F8'!B24</f>
        <v>The system should facilitate variance analysis</v>
      </c>
      <c r="E238" t="str">
        <f>'F8'!C24</f>
        <v>R</v>
      </c>
      <c r="F238" s="106" t="str">
        <f>IF('F8'!D24="","",'F8'!D24)</f>
        <v/>
      </c>
      <c r="G238" s="106" t="str">
        <f>IF('F8'!E24="","",'F8'!E24)</f>
        <v/>
      </c>
      <c r="H238" s="105">
        <f>'F8'!F24</f>
        <v>2</v>
      </c>
    </row>
    <row r="239" spans="1:8" ht="25" x14ac:dyDescent="0.25">
      <c r="A239" s="104" t="str">
        <f>'F8'!G25</f>
        <v>R-235</v>
      </c>
      <c r="B239" t="str">
        <f t="shared" si="11"/>
        <v>F8</v>
      </c>
      <c r="C239" t="s">
        <v>410</v>
      </c>
      <c r="D239" s="106" t="str">
        <f>'F8'!B25</f>
        <v xml:space="preserve">The system should facilitate reports that include the cumulative position on budget versus actual and trend analysis over time. </v>
      </c>
      <c r="E239" t="str">
        <f>'F8'!C25</f>
        <v>R</v>
      </c>
      <c r="F239" s="106" t="str">
        <f>IF('F8'!D25="","",'F8'!D25)</f>
        <v/>
      </c>
      <c r="G239" s="106" t="str">
        <f>IF('F8'!E25="","",'F8'!E25)</f>
        <v/>
      </c>
      <c r="H239" s="105">
        <f>'F8'!F25</f>
        <v>2</v>
      </c>
    </row>
    <row r="240" spans="1:8" x14ac:dyDescent="0.25">
      <c r="A240" s="104" t="str">
        <f>'F8'!G26</f>
        <v>R-236</v>
      </c>
      <c r="B240" t="str">
        <f t="shared" si="11"/>
        <v>F8</v>
      </c>
      <c r="C240" t="s">
        <v>411</v>
      </c>
      <c r="D240" s="106" t="str">
        <f>'F8'!B26</f>
        <v>The system should facilitate the preparation of budgets for nominal accounts</v>
      </c>
      <c r="E240" t="str">
        <f>'F8'!C26</f>
        <v>R</v>
      </c>
      <c r="F240" s="106" t="str">
        <f>IF('F8'!D26="","",'F8'!D26)</f>
        <v/>
      </c>
      <c r="G240" s="106" t="str">
        <f>IF('F8'!E26="","",'F8'!E26)</f>
        <v/>
      </c>
      <c r="H240" s="105">
        <f>'F8'!F26</f>
        <v>2</v>
      </c>
    </row>
    <row r="241" spans="1:8" x14ac:dyDescent="0.25">
      <c r="A241" s="104" t="str">
        <f>'F8'!G27</f>
        <v>R-237</v>
      </c>
      <c r="B241" t="str">
        <f t="shared" si="11"/>
        <v>F8</v>
      </c>
      <c r="C241" t="s">
        <v>412</v>
      </c>
      <c r="D241" s="106" t="str">
        <f>'F8'!B27</f>
        <v>The system should support budget holder allocation</v>
      </c>
      <c r="E241" t="str">
        <f>'F8'!C27</f>
        <v>R</v>
      </c>
      <c r="F241" s="106" t="str">
        <f>IF('F8'!D27="","",'F8'!D27)</f>
        <v/>
      </c>
      <c r="G241" s="106" t="str">
        <f>IF('F8'!E27="","",'F8'!E27)</f>
        <v/>
      </c>
      <c r="H241" s="105">
        <f>'F8'!F27</f>
        <v>2</v>
      </c>
    </row>
    <row r="242" spans="1:8" ht="25" x14ac:dyDescent="0.25">
      <c r="A242" s="104" t="str">
        <f>'F9'!G6</f>
        <v>R-238</v>
      </c>
      <c r="B242" t="str">
        <f t="shared" ref="B242:B248" si="12">"F9"</f>
        <v>F9</v>
      </c>
      <c r="C242" t="s">
        <v>413</v>
      </c>
      <c r="D242" s="106" t="str">
        <f>'F9'!B6</f>
        <v>The system should allow the recording of the ESG credentials of suppliers, e.g. policies, reports, certifications</v>
      </c>
      <c r="E242" t="str">
        <f>'F9'!C6</f>
        <v>R</v>
      </c>
      <c r="F242" s="106" t="str">
        <f>IF('F9'!D6="","",'F9'!D6)</f>
        <v/>
      </c>
      <c r="G242" s="106" t="str">
        <f>IF('F9'!E6="","",'F9'!E6)</f>
        <v/>
      </c>
      <c r="H242" s="105">
        <f>'F9'!F6</f>
        <v>2</v>
      </c>
    </row>
    <row r="243" spans="1:8" ht="37.5" x14ac:dyDescent="0.25">
      <c r="A243" s="104" t="str">
        <f>'F9'!G11</f>
        <v>R-239</v>
      </c>
      <c r="B243" t="str">
        <f t="shared" si="12"/>
        <v>F9</v>
      </c>
      <c r="C243" t="s">
        <v>414</v>
      </c>
      <c r="D243" s="106" t="str">
        <f>'F9'!B11</f>
        <v xml:space="preserve">The system should provide a register of contracts, including the vendors name, contact information, commencement date, end date, services provided, total value and any extensions. </v>
      </c>
      <c r="E243" t="str">
        <f>'F9'!C11</f>
        <v>R</v>
      </c>
      <c r="F243" s="106" t="str">
        <f>IF('F9'!D11="","",'F9'!D11)</f>
        <v/>
      </c>
      <c r="G243" s="106" t="str">
        <f>IF('F9'!E11="","",'F9'!E11)</f>
        <v/>
      </c>
      <c r="H243" s="105">
        <f>'F9'!F11</f>
        <v>2</v>
      </c>
    </row>
    <row r="244" spans="1:8" x14ac:dyDescent="0.25">
      <c r="A244" s="104" t="str">
        <f>'F9'!G12</f>
        <v>R-240</v>
      </c>
      <c r="B244" t="str">
        <f t="shared" si="12"/>
        <v>F9</v>
      </c>
      <c r="C244" t="s">
        <v>415</v>
      </c>
      <c r="D244" s="106" t="str">
        <f>'F9'!B12</f>
        <v>The system should allow multiple contracts to be assigned to a single supplier</v>
      </c>
      <c r="E244" t="str">
        <f>'F9'!C12</f>
        <v>R</v>
      </c>
      <c r="F244" s="106" t="str">
        <f>IF('F9'!D12="","",'F9'!D12)</f>
        <v/>
      </c>
      <c r="G244" s="106" t="str">
        <f>IF('F9'!E12="","",'F9'!E12)</f>
        <v/>
      </c>
      <c r="H244" s="105">
        <f>'F9'!F12</f>
        <v>2</v>
      </c>
    </row>
    <row r="245" spans="1:8" ht="25" x14ac:dyDescent="0.25">
      <c r="A245" s="104" t="str">
        <f>'F9'!G13</f>
        <v>R-241</v>
      </c>
      <c r="B245" t="str">
        <f t="shared" si="12"/>
        <v>F9</v>
      </c>
      <c r="C245" t="s">
        <v>416</v>
      </c>
      <c r="D245" s="106" t="str">
        <f>'F9'!B13</f>
        <v>The system should provide a report or alert indicating when a contract is due to expire.</v>
      </c>
      <c r="E245" t="str">
        <f>'F9'!C13</f>
        <v>R</v>
      </c>
      <c r="F245" s="106" t="str">
        <f>IF('F9'!D13="","",'F9'!D13)</f>
        <v/>
      </c>
      <c r="G245" s="106" t="str">
        <f>IF('F9'!E13="","",'F9'!E13)</f>
        <v/>
      </c>
      <c r="H245" s="105">
        <f>'F9'!F13</f>
        <v>2</v>
      </c>
    </row>
    <row r="246" spans="1:8" ht="37.5" x14ac:dyDescent="0.25">
      <c r="A246" s="104" t="str">
        <f>'F9'!G14</f>
        <v>R-242</v>
      </c>
      <c r="B246" t="str">
        <f t="shared" si="12"/>
        <v>F9</v>
      </c>
      <c r="C246" t="s">
        <v>417</v>
      </c>
      <c r="D246" s="106" t="str">
        <f>'F9'!B14</f>
        <v>The system should record the method of purchasing (such as Request for Quotation or Restricted Tender or Open Tender, mini-competition or other) and uploading relevant documents.</v>
      </c>
      <c r="E246" t="str">
        <f>'F9'!C14</f>
        <v>R</v>
      </c>
      <c r="F246" s="106" t="str">
        <f>IF('F9'!D14="","",'F9'!D14)</f>
        <v/>
      </c>
      <c r="G246" s="106" t="str">
        <f>IF('F9'!E14="","",'F9'!E14)</f>
        <v/>
      </c>
      <c r="H246" s="105">
        <f>'F9'!F14</f>
        <v>2</v>
      </c>
    </row>
    <row r="247" spans="1:8" ht="25" x14ac:dyDescent="0.25">
      <c r="A247" s="104" t="str">
        <f>'F9'!G17</f>
        <v>R-243</v>
      </c>
      <c r="B247" t="str">
        <f t="shared" si="12"/>
        <v>F9</v>
      </c>
      <c r="C247" t="s">
        <v>418</v>
      </c>
      <c r="D247" s="106" t="str">
        <f>'F9'!B17</f>
        <v>The system should provide a report or alert indicating when expenditure under a contract has exceeded the award value.</v>
      </c>
      <c r="E247" t="str">
        <f>'F9'!C17</f>
        <v>R</v>
      </c>
      <c r="F247" s="106" t="str">
        <f>IF('F9'!D17="","",'F9'!D17)</f>
        <v/>
      </c>
      <c r="G247" s="106" t="str">
        <f>IF('F9'!E17="","",'F9'!E17)</f>
        <v/>
      </c>
      <c r="H247" s="105">
        <f>'F9'!F17</f>
        <v>2</v>
      </c>
    </row>
    <row r="248" spans="1:8" ht="25" x14ac:dyDescent="0.25">
      <c r="A248" s="104" t="str">
        <f>'F9'!G18</f>
        <v>R-244</v>
      </c>
      <c r="B248" t="str">
        <f t="shared" si="12"/>
        <v>F9</v>
      </c>
      <c r="C248" t="s">
        <v>419</v>
      </c>
      <c r="D248" s="106" t="str">
        <f>'F9'!B18</f>
        <v>The system should provide a report or alert indicating contracts due to expire within X months.</v>
      </c>
      <c r="E248" t="str">
        <f>'F9'!C18</f>
        <v>R</v>
      </c>
      <c r="F248" s="106" t="str">
        <f>IF('F9'!D18="","",'F9'!D18)</f>
        <v/>
      </c>
      <c r="G248" s="106" t="str">
        <f>IF('F9'!E18="","",'F9'!E18)</f>
        <v/>
      </c>
      <c r="H248" s="105">
        <f>'F9'!F18</f>
        <v>2</v>
      </c>
    </row>
    <row r="249" spans="1:8" ht="25" x14ac:dyDescent="0.25">
      <c r="A249" s="104" t="str">
        <f>'F10'!G5</f>
        <v>R-245</v>
      </c>
      <c r="B249" t="str">
        <f>"F10"</f>
        <v>F10</v>
      </c>
      <c r="C249" t="s">
        <v>420</v>
      </c>
      <c r="D249" s="106" t="str">
        <f>'F10'!B5</f>
        <v>The system should provide a separate test environment for training, testing, and configuration validation</v>
      </c>
      <c r="E249" t="str">
        <f>'F10'!C5</f>
        <v>R</v>
      </c>
      <c r="F249" s="106" t="str">
        <f>IF('F10'!D5="","",'F10'!D5)</f>
        <v/>
      </c>
      <c r="G249" s="106" t="str">
        <f>IF('F10'!E5="","",'F10'!E5)</f>
        <v/>
      </c>
      <c r="H249" s="105">
        <f>'F10'!F5</f>
        <v>2</v>
      </c>
    </row>
    <row r="250" spans="1:8" x14ac:dyDescent="0.25">
      <c r="A250" s="104" t="str">
        <f>'F10'!G7</f>
        <v>R-246</v>
      </c>
      <c r="B250" t="str">
        <f>"F10"</f>
        <v>F10</v>
      </c>
      <c r="C250" t="s">
        <v>421</v>
      </c>
      <c r="D250" s="106" t="str">
        <f>'F10'!B7</f>
        <v xml:space="preserve">The system should implement segregation of duties </v>
      </c>
      <c r="E250" t="str">
        <f>'F10'!C7</f>
        <v>R</v>
      </c>
      <c r="F250" s="106" t="str">
        <f>IF('F10'!D7="","",'F10'!D7)</f>
        <v/>
      </c>
      <c r="G250" s="106" t="str">
        <f>IF('F10'!E7="","",'F10'!E7)</f>
        <v/>
      </c>
      <c r="H250" s="105">
        <f>'F10'!F7</f>
        <v>2</v>
      </c>
    </row>
    <row r="251" spans="1:8" ht="62.5" x14ac:dyDescent="0.25">
      <c r="A251" s="104" t="str">
        <f>'F10'!G8</f>
        <v>R-247</v>
      </c>
      <c r="B251" t="str">
        <f>"F10"</f>
        <v>F10</v>
      </c>
      <c r="C251" t="s">
        <v>422</v>
      </c>
      <c r="D251" s="106" t="str">
        <f>'F10'!B8</f>
        <v>The  system should provide documented APIs, OData feeds or equivalent secure data access methods using industry standard formats such as REST, JSON, XML or equivalent. The tenderer must describe available access methods, the data exposed, authentication, permissions, audit logging, rate limits, licensing, and whether access is read-only or read/write.</v>
      </c>
      <c r="E251" t="str">
        <f>'F10'!C8</f>
        <v>R</v>
      </c>
      <c r="F251" s="106" t="str">
        <f>IF('F10'!D8="","",'F10'!D8)</f>
        <v/>
      </c>
      <c r="G251" s="106" t="str">
        <f>IF('F10'!E8="","",'F10'!E8)</f>
        <v/>
      </c>
      <c r="H251" s="105">
        <f>'F10'!F8</f>
        <v>2</v>
      </c>
    </row>
    <row r="252" spans="1:8" ht="37.5" x14ac:dyDescent="0.25">
      <c r="A252" s="104" t="str">
        <f>'F10'!G10</f>
        <v>R-248</v>
      </c>
      <c r="B252" t="str">
        <f>"F10"</f>
        <v>F10</v>
      </c>
      <c r="C252" t="s">
        <v>423</v>
      </c>
      <c r="D252" s="106" t="str">
        <f>'F10'!B10</f>
        <v>The system should have the ability to import electronic documents such as quotations, invoices and issued POs attached to these relevant records (Including bank statements).</v>
      </c>
      <c r="E252" t="str">
        <f>'F10'!C10</f>
        <v>R</v>
      </c>
      <c r="F252" s="106" t="str">
        <f>IF('F10'!D10="","",'F10'!D10)</f>
        <v/>
      </c>
      <c r="G252" s="106" t="str">
        <f>IF('F10'!E10="","",'F10'!E10)</f>
        <v/>
      </c>
      <c r="H252" s="105">
        <f>'F10'!F10</f>
        <v>2</v>
      </c>
    </row>
    <row r="253" spans="1:8" ht="50" x14ac:dyDescent="0.25">
      <c r="A253" s="104" t="str">
        <f>'N1'!G5</f>
        <v>R-249</v>
      </c>
      <c r="B253" t="str">
        <f t="shared" ref="B253:B259" si="13">"N1"</f>
        <v>N1</v>
      </c>
      <c r="C253" t="s">
        <v>424</v>
      </c>
      <c r="D253" s="106" t="str">
        <f>'N1'!B5</f>
        <v>The system should be compatible with RIA standard end-user devices running Microsoft Windows 11. Tenderers should identify any client operating system dependencies, browser plug-ins, browser extensions, application installs, mobile apps, or other local components required to access or use the system.</v>
      </c>
      <c r="E253" t="str">
        <f>'N1'!C5</f>
        <v>R</v>
      </c>
      <c r="F253" s="106" t="str">
        <f>IF('N1'!D5="","",'N1'!D5)</f>
        <v/>
      </c>
      <c r="G253" s="106" t="str">
        <f>IF('N1'!E5="","",'N1'!E5)</f>
        <v/>
      </c>
      <c r="H253" s="105">
        <f>'N1'!F5</f>
        <v>2</v>
      </c>
    </row>
    <row r="254" spans="1:8" ht="25" x14ac:dyDescent="0.25">
      <c r="A254" s="104" t="str">
        <f>'N1'!G7</f>
        <v>R-250</v>
      </c>
      <c r="B254" t="str">
        <f t="shared" si="13"/>
        <v>N1</v>
      </c>
      <c r="C254" t="s">
        <v>425</v>
      </c>
      <c r="D254" s="106" t="str">
        <f>'N1'!B7</f>
        <v>The system should support peripheral devices (e.g. scanners, printers) located at RIA's offices.</v>
      </c>
      <c r="E254" t="str">
        <f>'N1'!C7</f>
        <v>R</v>
      </c>
      <c r="F254" s="106" t="str">
        <f>IF('N1'!D7="","",'N1'!D7)</f>
        <v/>
      </c>
      <c r="G254" s="106" t="str">
        <f>IF('N1'!E7="","",'N1'!E7)</f>
        <v/>
      </c>
      <c r="H254" s="105">
        <f>'N1'!F7</f>
        <v>2</v>
      </c>
    </row>
    <row r="255" spans="1:8" ht="62.5" x14ac:dyDescent="0.25">
      <c r="A255" s="104" t="str">
        <f>'N1'!G8</f>
        <v>R-251</v>
      </c>
      <c r="B255" t="str">
        <f t="shared" si="13"/>
        <v>N1</v>
      </c>
      <c r="C255" t="s">
        <v>426</v>
      </c>
      <c r="D255" s="106" t="str">
        <f>'N1'!B8</f>
        <v>The  system should provide documented APIs, OData feeds or equivalent secure data access methods using industry standard formats such as REST, JSON, XML or equivalent. The tenderer must describe available access methods, the data exposed, authentication, permissions, audit logging, rate limits, licensing, and whether access is read-only or read/write.</v>
      </c>
      <c r="E255" t="str">
        <f>'N1'!C8</f>
        <v>R</v>
      </c>
      <c r="F255" s="106" t="str">
        <f>IF('N1'!D8="","",'N1'!D8)</f>
        <v/>
      </c>
      <c r="G255" s="106" t="str">
        <f>IF('N1'!E8="","",'N1'!E8)</f>
        <v/>
      </c>
      <c r="H255" s="105">
        <f>'N1'!F8</f>
        <v>2</v>
      </c>
    </row>
    <row r="256" spans="1:8" ht="100" x14ac:dyDescent="0.25">
      <c r="A256" s="104" t="str">
        <f>'N1'!G9</f>
        <v>R-252</v>
      </c>
      <c r="B256" t="str">
        <f t="shared" si="13"/>
        <v>N1</v>
      </c>
      <c r="C256" t="s">
        <v>427</v>
      </c>
      <c r="D256" s="106" t="str">
        <f>'N1'!B9</f>
        <v xml:space="preserve">The systems should not require third party products (e.g. Citrix) for remote access. The tenderer The system should not require additional third-party products, such as Citrix or equivalent remote access tools, for remote access. Where any third-party product, client software, VPN, certificate, access tool, firewall configuration, network change, or specific network requirement is needed, the tenderer must describe it and include any associated cost, installation, support and maintenance requirements. provide details if a third-party product is required for remote access. </v>
      </c>
      <c r="E256" t="str">
        <f>'N1'!C9</f>
        <v>R</v>
      </c>
      <c r="F256" s="106" t="str">
        <f>IF('N1'!D9="","",'N1'!D9)</f>
        <v/>
      </c>
      <c r="G256" s="106" t="str">
        <f>IF('N1'!E9="","",'N1'!E9)</f>
        <v/>
      </c>
      <c r="H256" s="105">
        <f>'N1'!F9</f>
        <v>2</v>
      </c>
    </row>
    <row r="257" spans="1:8" ht="37.5" x14ac:dyDescent="0.25">
      <c r="A257" s="104" t="str">
        <f>'N1'!G12</f>
        <v>R-253</v>
      </c>
      <c r="B257" t="str">
        <f t="shared" si="13"/>
        <v>N1</v>
      </c>
      <c r="C257" t="s">
        <v>428</v>
      </c>
      <c r="D257" s="106" t="str">
        <f>'N1'!B12</f>
        <v>The system should be intuitive, easy to use and easy to navigate for users, with clear, uncluttered and well-structured screen layouts that support efficient completion of finance tasks.</v>
      </c>
      <c r="E257" t="str">
        <f>'N1'!C12</f>
        <v>R</v>
      </c>
      <c r="F257" s="106" t="str">
        <f>IF('N1'!D12="","",'N1'!D12)</f>
        <v/>
      </c>
      <c r="G257" s="106" t="str">
        <f>IF('N1'!E12="","",'N1'!E12)</f>
        <v/>
      </c>
      <c r="H257" s="105">
        <f>'N1'!F12</f>
        <v>2</v>
      </c>
    </row>
    <row r="258" spans="1:8" ht="62.5" x14ac:dyDescent="0.25">
      <c r="A258" s="104" t="str">
        <f>'N1'!G13</f>
        <v>R-254</v>
      </c>
      <c r="B258" t="str">
        <f t="shared" si="13"/>
        <v>N1</v>
      </c>
      <c r="C258" t="s">
        <v>429</v>
      </c>
      <c r="D258" s="106" t="str">
        <f>'N1'!B13</f>
        <v>The system should provide a suitable test, demo or training environment, such as a demo company, sandbox or test database, to support user training, testing of configuration changes, testing of workflows, and validation of changes before they are applied to the live system. The tenderer must describe how this environment is provided, and identify any additional cost.</v>
      </c>
      <c r="E258" t="str">
        <f>'N1'!C13</f>
        <v>R</v>
      </c>
      <c r="F258" s="106" t="str">
        <f>IF('N1'!D13="","",'N1'!D13)</f>
        <v/>
      </c>
      <c r="G258" s="106" t="str">
        <f>IF('N1'!E13="","",'N1'!E13)</f>
        <v/>
      </c>
      <c r="H258" s="105">
        <f>'N1'!F13</f>
        <v>2</v>
      </c>
    </row>
    <row r="259" spans="1:8" ht="37.5" x14ac:dyDescent="0.25">
      <c r="A259" s="104" t="str">
        <f>'N1'!G14</f>
        <v>R-255</v>
      </c>
      <c r="B259" t="str">
        <f t="shared" si="13"/>
        <v>N1</v>
      </c>
      <c r="C259" t="s">
        <v>430</v>
      </c>
      <c r="D259" s="106" t="str">
        <f>'N1'!B14</f>
        <v xml:space="preserve">The system should include simple and easy to use administration tools (e.g. to add or remove users) that allow the RIA to be self-sufficient in its on-going operation and administration. RBAC should be enabled on the system. </v>
      </c>
      <c r="E259" t="str">
        <f>'N1'!C14</f>
        <v>R</v>
      </c>
      <c r="F259" s="106" t="str">
        <f>IF('N1'!D14="","",'N1'!D14)</f>
        <v/>
      </c>
      <c r="G259" s="106" t="str">
        <f>IF('N1'!E14="","",'N1'!E14)</f>
        <v/>
      </c>
      <c r="H259" s="105">
        <f>'N1'!F14</f>
        <v>2</v>
      </c>
    </row>
    <row r="260" spans="1:8" ht="37.5" x14ac:dyDescent="0.25">
      <c r="A260" s="104" t="str">
        <f>'N2'!G5</f>
        <v>R-256</v>
      </c>
      <c r="B260" t="str">
        <f t="shared" ref="B260:B265" si="14">"N2"</f>
        <v>N2</v>
      </c>
      <c r="C260" t="s">
        <v>431</v>
      </c>
      <c r="D260" s="106" t="str">
        <f>'N2'!B5</f>
        <v>The system should facilitate the export of reports, documents and data in standard, usable formats including CSV, Excel, PDF, Word/OpenDocument formats, XML, JSON and plain text where appropriate.</v>
      </c>
      <c r="E260" t="str">
        <f>'N2'!C5</f>
        <v>R</v>
      </c>
      <c r="F260" s="106" t="str">
        <f>IF('N2'!D5="","",'N2'!D5)</f>
        <v/>
      </c>
      <c r="G260" s="106" t="str">
        <f>IF('N2'!E5="","",'N2'!E5)</f>
        <v/>
      </c>
      <c r="H260" s="105">
        <f>'N2'!F5</f>
        <v>2</v>
      </c>
    </row>
    <row r="261" spans="1:8" ht="62.5" x14ac:dyDescent="0.25">
      <c r="A261" s="104" t="str">
        <f>'N2'!G6</f>
        <v>R-257</v>
      </c>
      <c r="B261" t="str">
        <f t="shared" si="14"/>
        <v>N2</v>
      </c>
      <c r="C261" t="s">
        <v>432</v>
      </c>
      <c r="D261" s="106" t="str">
        <f>'N2'!B6</f>
        <v>The system should support secure outgoing email functionality for finance-related documents such as invoices, statements, remittance advices, purchase orders and reports. The tenderer must describe how email is sent, including integration, authentication, mailbox requirements, and any configuration or licensing requirements.</v>
      </c>
      <c r="E261" t="str">
        <f>'N2'!C6</f>
        <v>R</v>
      </c>
      <c r="F261" s="106" t="str">
        <f>IF('N2'!D6="","",'N2'!D6)</f>
        <v/>
      </c>
      <c r="G261" s="106" t="str">
        <f>IF('N2'!E6="","",'N2'!E6)</f>
        <v/>
      </c>
      <c r="H261" s="105">
        <f>'N2'!F6</f>
        <v>2</v>
      </c>
    </row>
    <row r="262" spans="1:8" ht="62.5" x14ac:dyDescent="0.25">
      <c r="A262" s="104" t="str">
        <f>'N2'!G10</f>
        <v>R-258</v>
      </c>
      <c r="B262" t="str">
        <f t="shared" si="14"/>
        <v>N2</v>
      </c>
      <c r="C262" t="s">
        <v>433</v>
      </c>
      <c r="D262" s="106" t="str">
        <f>'N2'!B10</f>
        <v>The system should provide a mechanism to import agreed data from the existing finance system or other sources, including opening balances and other agreed migration data. The tenderer must identify the supported import formats, validation checks, error handling and any data preparation requirements.</v>
      </c>
      <c r="E262" t="str">
        <f>'N2'!C10</f>
        <v>R</v>
      </c>
      <c r="F262" s="106" t="str">
        <f>IF('N2'!D10="","",'N2'!D10)</f>
        <v/>
      </c>
      <c r="G262" s="106" t="str">
        <f>IF('N2'!E10="","",'N2'!E10)</f>
        <v/>
      </c>
      <c r="H262" s="105">
        <f>'N2'!F10</f>
        <v>2</v>
      </c>
    </row>
    <row r="263" spans="1:8" ht="25" x14ac:dyDescent="0.25">
      <c r="A263" s="104" t="str">
        <f>'N2'!G11</f>
        <v>R-259</v>
      </c>
      <c r="B263" t="str">
        <f t="shared" si="14"/>
        <v>N2</v>
      </c>
      <c r="C263" t="s">
        <v>434</v>
      </c>
      <c r="D263" s="106" t="str">
        <f>'N2'!B11</f>
        <v xml:space="preserve">The system should provide a mechanism to export information and data for use by other systems, e.g. confirmation of payments made or received </v>
      </c>
      <c r="E263" t="str">
        <f>'N2'!C11</f>
        <v>R</v>
      </c>
      <c r="F263" s="106" t="str">
        <f>IF('N2'!D11="","",'N2'!D11)</f>
        <v/>
      </c>
      <c r="G263" s="106" t="str">
        <f>IF('N2'!E11="","",'N2'!E11)</f>
        <v/>
      </c>
      <c r="H263" s="105">
        <f>'N2'!F11</f>
        <v>2</v>
      </c>
    </row>
    <row r="264" spans="1:8" ht="50" x14ac:dyDescent="0.25">
      <c r="A264" s="104" t="str">
        <f>'N2'!G12</f>
        <v>R-260</v>
      </c>
      <c r="B264" t="str">
        <f t="shared" si="14"/>
        <v>N2</v>
      </c>
      <c r="C264" t="s">
        <v>435</v>
      </c>
      <c r="D264" s="106" t="str">
        <f>'N2'!B12</f>
        <v>The system should facilitate the import of transaction details from the online payment system in an agreed supported format, such as XML, CSV or other standard file format. The tenderer must identify supported import formats and any data preparation requirements.</v>
      </c>
      <c r="E264" t="str">
        <f>'N2'!C12</f>
        <v>R</v>
      </c>
      <c r="F264" s="106" t="str">
        <f>IF('N2'!D12="","",'N2'!D12)</f>
        <v/>
      </c>
      <c r="G264" s="106" t="str">
        <f>IF('N2'!E12="","",'N2'!E12)</f>
        <v/>
      </c>
      <c r="H264" s="105">
        <f>'N2'!F12</f>
        <v>2</v>
      </c>
    </row>
    <row r="265" spans="1:8" ht="50" x14ac:dyDescent="0.25">
      <c r="A265" s="104" t="str">
        <f>'N2'!G18</f>
        <v>R-261</v>
      </c>
      <c r="B265" t="str">
        <f t="shared" si="14"/>
        <v>N2</v>
      </c>
      <c r="C265" t="s">
        <v>436</v>
      </c>
      <c r="D265" s="106" t="str">
        <f>'N2'!B18</f>
        <v>The system should support the export of authorised payment details to the bank in an agreed supported format, such as XML, CSV or other standard banking file format. The tenderer must identify supported export formats and any configuration requirements.</v>
      </c>
      <c r="E265" t="str">
        <f>'N2'!C18</f>
        <v>R</v>
      </c>
      <c r="F265" s="106" t="str">
        <f>IF('N2'!D18="","",'N2'!D18)</f>
        <v/>
      </c>
      <c r="G265" s="106" t="str">
        <f>IF('N2'!E18="","",'N2'!E18)</f>
        <v/>
      </c>
      <c r="H265" s="105">
        <f>'N2'!F18</f>
        <v>2</v>
      </c>
    </row>
    <row r="266" spans="1:8" ht="62.5" x14ac:dyDescent="0.25">
      <c r="A266" s="104" t="str">
        <f>'N3'!G4</f>
        <v>R-262</v>
      </c>
      <c r="B266" t="str">
        <f t="shared" ref="B266:B284" si="15">"N3"</f>
        <v>N3</v>
      </c>
      <c r="C266" t="s">
        <v>437</v>
      </c>
      <c r="D266" s="106" t="str">
        <f>'N3'!B4</f>
        <v>The system should support role-based access control (RBAC). Single sign-on using modern authentication standards is desirable, to allow secure and seamless access for RIA users. The tenderer must describe RBAC and any supported identity providers and protocols, including Microsoft Entra ID, SAML, OpenID Connect or OAuth where available.</v>
      </c>
      <c r="E266" t="str">
        <f>'N3'!C4</f>
        <v>R</v>
      </c>
      <c r="F266" s="106" t="str">
        <f>IF('N3'!D4="","",'N3'!D4)</f>
        <v/>
      </c>
      <c r="G266" s="106" t="str">
        <f>IF('N3'!E4="","",'N3'!E4)</f>
        <v/>
      </c>
      <c r="H266" s="105">
        <f>'N3'!F4</f>
        <v>2</v>
      </c>
    </row>
    <row r="267" spans="1:8" ht="50" x14ac:dyDescent="0.25">
      <c r="A267" s="104" t="str">
        <f>'N3'!G6</f>
        <v>R-263</v>
      </c>
      <c r="B267" t="str">
        <f t="shared" si="15"/>
        <v>N3</v>
      </c>
      <c r="C267" t="s">
        <v>438</v>
      </c>
      <c r="D267" s="106" t="str">
        <f>'N3'!B6</f>
        <v>The system should support the creation and granting of person-specific roles, allowing administrators to apply appropriate minimum privileges to different user types. The tenderer must describe available user profiles, roles and configurations.</v>
      </c>
      <c r="E267" t="str">
        <f>'N3'!C6</f>
        <v>R</v>
      </c>
      <c r="F267" s="106" t="str">
        <f>IF('N3'!D6="","",'N3'!D6)</f>
        <v/>
      </c>
      <c r="G267" s="106" t="str">
        <f>IF('N3'!E6="","",'N3'!E6)</f>
        <v/>
      </c>
      <c r="H267" s="105">
        <f>'N3'!F6</f>
        <v>2</v>
      </c>
    </row>
    <row r="268" spans="1:8" ht="37.5" x14ac:dyDescent="0.25">
      <c r="A268" s="104" t="str">
        <f>'N3'!G7</f>
        <v>R-264</v>
      </c>
      <c r="B268" t="str">
        <f t="shared" si="15"/>
        <v>N3</v>
      </c>
      <c r="C268" t="s">
        <v>439</v>
      </c>
      <c r="D268" s="106" t="str">
        <f>'N3'!B7</f>
        <v>The system should provide access control configurations at group level, which can then be assigned to individual users by making them a member of the group, or by an equivalent process.</v>
      </c>
      <c r="E268" t="str">
        <f>'N3'!C7</f>
        <v>R</v>
      </c>
      <c r="F268" s="106" t="str">
        <f>IF('N3'!D7="","",'N3'!D7)</f>
        <v/>
      </c>
      <c r="G268" s="106" t="str">
        <f>IF('N3'!E7="","",'N3'!E7)</f>
        <v/>
      </c>
      <c r="H268" s="105">
        <f>'N3'!F7</f>
        <v>2</v>
      </c>
    </row>
    <row r="269" spans="1:8" ht="62.5" x14ac:dyDescent="0.25">
      <c r="A269" s="104" t="str">
        <f>'N3'!G8</f>
        <v>R-265</v>
      </c>
      <c r="B269" t="str">
        <f t="shared" si="15"/>
        <v>N3</v>
      </c>
      <c r="C269" t="s">
        <v>440</v>
      </c>
      <c r="D269" s="106" t="str">
        <f>'N3'!B8</f>
        <v>The  system should provide documented APIs, OData feeds or equivalent secure data access methods using industry standard formats such as REST, JSON, XML or equivalent. The tenderer must describe available access methods, the data exposed, authentication, permissions, audit logging, rate limits, licensing, and whether access is read-only or read/write.</v>
      </c>
      <c r="E269" t="str">
        <f>'N3'!C8</f>
        <v>R</v>
      </c>
      <c r="F269" s="106" t="str">
        <f>IF('N3'!D8="","",'N3'!D8)</f>
        <v/>
      </c>
      <c r="G269" s="106" t="str">
        <f>IF('N3'!E8="","",'N3'!E8)</f>
        <v/>
      </c>
      <c r="H269" s="105">
        <f>'N3'!F8</f>
        <v>2</v>
      </c>
    </row>
    <row r="270" spans="1:8" ht="25" x14ac:dyDescent="0.25">
      <c r="A270" s="104" t="str">
        <f>'N3'!G9</f>
        <v>R-266</v>
      </c>
      <c r="B270" t="str">
        <f t="shared" si="15"/>
        <v>N3</v>
      </c>
      <c r="C270" t="s">
        <v>441</v>
      </c>
      <c r="D270" s="106" t="str">
        <f>'N3'!B9</f>
        <v>The system should allow specific menu items or options to be made unavailable to specific groups or individual users.</v>
      </c>
      <c r="E270" t="str">
        <f>'N3'!C9</f>
        <v>R</v>
      </c>
      <c r="F270" s="106" t="str">
        <f>IF('N3'!D9="","",'N3'!D9)</f>
        <v/>
      </c>
      <c r="G270" s="106" t="str">
        <f>IF('N3'!E9="","",'N3'!E9)</f>
        <v/>
      </c>
      <c r="H270" s="105">
        <f>'N3'!F9</f>
        <v>2</v>
      </c>
    </row>
    <row r="271" spans="1:8" ht="25" x14ac:dyDescent="0.25">
      <c r="A271" s="104" t="str">
        <f>'N3'!G10</f>
        <v>R-267</v>
      </c>
      <c r="B271" t="str">
        <f t="shared" si="15"/>
        <v>N3</v>
      </c>
      <c r="C271" t="s">
        <v>442</v>
      </c>
      <c r="D271" s="106" t="str">
        <f>'N3'!B10</f>
        <v>The system should allow access to view or edit specific screens to be assigned to groups or individual users.</v>
      </c>
      <c r="E271" t="str">
        <f>'N3'!C10</f>
        <v>R</v>
      </c>
      <c r="F271" s="106" t="str">
        <f>IF('N3'!D10="","",'N3'!D10)</f>
        <v/>
      </c>
      <c r="G271" s="106" t="str">
        <f>IF('N3'!E10="","",'N3'!E10)</f>
        <v/>
      </c>
      <c r="H271" s="105">
        <f>'N3'!F10</f>
        <v>2</v>
      </c>
    </row>
    <row r="272" spans="1:8" ht="25" x14ac:dyDescent="0.25">
      <c r="A272" s="104" t="str">
        <f>'N3'!G11</f>
        <v>R-268</v>
      </c>
      <c r="B272" t="str">
        <f t="shared" si="15"/>
        <v>N3</v>
      </c>
      <c r="C272" t="s">
        <v>443</v>
      </c>
      <c r="D272" s="106" t="str">
        <f>'N3'!B11</f>
        <v>The system should allow access to view or edit specific screens or fields to be denied to groups or individual users.</v>
      </c>
      <c r="E272" t="str">
        <f>'N3'!C11</f>
        <v>R</v>
      </c>
      <c r="F272" s="106" t="str">
        <f>IF('N3'!D11="","",'N3'!D11)</f>
        <v/>
      </c>
      <c r="G272" s="106" t="str">
        <f>IF('N3'!E11="","",'N3'!E11)</f>
        <v/>
      </c>
      <c r="H272" s="105">
        <f>'N3'!F11</f>
        <v>2</v>
      </c>
    </row>
    <row r="273" spans="1:8" ht="25" x14ac:dyDescent="0.25">
      <c r="A273" s="104" t="str">
        <f>'N3'!G12</f>
        <v>R-269</v>
      </c>
      <c r="B273" t="str">
        <f t="shared" si="15"/>
        <v>N3</v>
      </c>
      <c r="C273" t="s">
        <v>444</v>
      </c>
      <c r="D273" s="106" t="str">
        <f>'N3'!B12</f>
        <v>The system should restrict groups or users from seeing unauthorised data, irrespective of the task they are carrying out.</v>
      </c>
      <c r="E273" t="str">
        <f>'N3'!C12</f>
        <v>R</v>
      </c>
      <c r="F273" s="106" t="str">
        <f>IF('N3'!D12="","",'N3'!D12)</f>
        <v/>
      </c>
      <c r="G273" s="106" t="str">
        <f>IF('N3'!E12="","",'N3'!E12)</f>
        <v/>
      </c>
      <c r="H273" s="105">
        <f>'N3'!F12</f>
        <v>2</v>
      </c>
    </row>
    <row r="274" spans="1:8" ht="50" x14ac:dyDescent="0.25">
      <c r="A274" s="104" t="str">
        <f>'N3'!G13</f>
        <v>R-270</v>
      </c>
      <c r="B274" t="str">
        <f t="shared" si="15"/>
        <v>N3</v>
      </c>
      <c r="C274" t="s">
        <v>445</v>
      </c>
      <c r="D274" s="106" t="str">
        <f>'N3'!B13</f>
        <v>The system must maintain a read-only audit trail of security, administrative and user activity, including user, date/time, action, affected record, source where available, and outcome. Audit logs should be searchable, reportable and exportable.</v>
      </c>
      <c r="E274" t="str">
        <f>'N3'!C13</f>
        <v>R</v>
      </c>
      <c r="F274" s="106" t="str">
        <f>IF('N3'!D13="","",'N3'!D13)</f>
        <v/>
      </c>
      <c r="G274" s="106" t="str">
        <f>IF('N3'!E13="","",'N3'!E13)</f>
        <v/>
      </c>
      <c r="H274" s="105">
        <f>'N3'!F13</f>
        <v>2</v>
      </c>
    </row>
    <row r="275" spans="1:8" ht="25" x14ac:dyDescent="0.25">
      <c r="A275" s="104" t="str">
        <f>'N3'!G14</f>
        <v>R-271</v>
      </c>
      <c r="B275" t="str">
        <f t="shared" si="15"/>
        <v>N3</v>
      </c>
      <c r="C275" t="s">
        <v>446</v>
      </c>
      <c r="D275" s="106" t="str">
        <f>'N3'!B14</f>
        <v>The system should include a facility to produce a report of personal data held on a data subject.</v>
      </c>
      <c r="E275" t="str">
        <f>'N3'!C14</f>
        <v>R</v>
      </c>
      <c r="F275" s="106" t="str">
        <f>IF('N3'!D14="","",'N3'!D14)</f>
        <v/>
      </c>
      <c r="G275" s="106" t="str">
        <f>IF('N3'!E14="","",'N3'!E14)</f>
        <v/>
      </c>
      <c r="H275" s="105">
        <f>'N3'!F14</f>
        <v>2</v>
      </c>
    </row>
    <row r="276" spans="1:8" ht="37.5" x14ac:dyDescent="0.25">
      <c r="A276" s="104" t="str">
        <f>'N3'!G15</f>
        <v>R-272</v>
      </c>
      <c r="B276" t="str">
        <f t="shared" si="15"/>
        <v>N3</v>
      </c>
      <c r="C276" t="s">
        <v>447</v>
      </c>
      <c r="D276" s="106" t="str">
        <f>'N3'!B15</f>
        <v>The system should include a facility to support deletion of personal data held on a data subject where required under data protection obligations, subject to statutory retention, audit and financial record-keeping requirements.</v>
      </c>
      <c r="E276" t="str">
        <f>'N3'!C15</f>
        <v>R</v>
      </c>
      <c r="F276" s="106" t="str">
        <f>IF('N3'!D15="","",'N3'!D15)</f>
        <v/>
      </c>
      <c r="G276" s="106" t="str">
        <f>IF('N3'!E15="","",'N3'!E15)</f>
        <v/>
      </c>
      <c r="H276" s="105">
        <f>'N3'!F15</f>
        <v>2</v>
      </c>
    </row>
    <row r="277" spans="1:8" ht="37.5" x14ac:dyDescent="0.25">
      <c r="A277" s="104" t="str">
        <f>'N3'!G16</f>
        <v>R-273</v>
      </c>
      <c r="B277" t="str">
        <f t="shared" si="15"/>
        <v>N3</v>
      </c>
      <c r="C277" t="s">
        <v>448</v>
      </c>
      <c r="D277" s="106" t="str">
        <f>'N3'!B16</f>
        <v>The system should include a facility to extract personal data held on a data subject in a structured, commonly used and machine-readable format where required under data portability obligations.</v>
      </c>
      <c r="E277" t="str">
        <f>'N3'!C16</f>
        <v>R</v>
      </c>
      <c r="F277" s="106" t="str">
        <f>IF('N3'!D16="","",'N3'!D16)</f>
        <v/>
      </c>
      <c r="G277" s="106" t="str">
        <f>IF('N3'!E16="","",'N3'!E16)</f>
        <v/>
      </c>
      <c r="H277" s="105">
        <f>'N3'!F16</f>
        <v>2</v>
      </c>
    </row>
    <row r="278" spans="1:8" ht="25" x14ac:dyDescent="0.25">
      <c r="A278" s="104" t="str">
        <f>'N3'!G18</f>
        <v>R-274</v>
      </c>
      <c r="B278" t="str">
        <f t="shared" si="15"/>
        <v>N3</v>
      </c>
      <c r="C278" t="s">
        <v>449</v>
      </c>
      <c r="D278" s="106" t="str">
        <f>'N3'!B18</f>
        <v>The system should include appropriate security controls to protect the integrity, confidentiality and privacy of data entered into and processed by the system.</v>
      </c>
      <c r="E278" t="str">
        <f>'N3'!C18</f>
        <v>R</v>
      </c>
      <c r="F278" s="106" t="str">
        <f>IF('N3'!D18="","",'N3'!D18)</f>
        <v/>
      </c>
      <c r="G278" s="106" t="str">
        <f>IF('N3'!E18="","",'N3'!E18)</f>
        <v/>
      </c>
      <c r="H278" s="105">
        <f>'N3'!F18</f>
        <v>2</v>
      </c>
    </row>
    <row r="279" spans="1:8" ht="37.5" x14ac:dyDescent="0.25">
      <c r="A279" s="104" t="str">
        <f>'N3'!G19</f>
        <v>R-275</v>
      </c>
      <c r="B279" t="str">
        <f t="shared" si="15"/>
        <v>N3</v>
      </c>
      <c r="C279" t="s">
        <v>450</v>
      </c>
      <c r="D279" s="106" t="str">
        <f>'N3'!B19</f>
        <v>The system should include controls to help prevent information loss, unauthorised disclosure, accidental deletion or inappropriate modification of data.</v>
      </c>
      <c r="E279" t="str">
        <f>'N3'!C19</f>
        <v>R</v>
      </c>
      <c r="F279" s="106" t="str">
        <f>IF('N3'!D19="","",'N3'!D19)</f>
        <v/>
      </c>
      <c r="G279" s="106" t="str">
        <f>IF('N3'!E19="","",'N3'!E19)</f>
        <v/>
      </c>
      <c r="H279" s="105">
        <f>'N3'!F19</f>
        <v>2</v>
      </c>
    </row>
    <row r="280" spans="1:8" ht="25" x14ac:dyDescent="0.25">
      <c r="A280" s="104" t="str">
        <f>'N3'!G20</f>
        <v>R-276</v>
      </c>
      <c r="B280" t="str">
        <f t="shared" si="15"/>
        <v>N3</v>
      </c>
      <c r="C280" t="s">
        <v>451</v>
      </c>
      <c r="D280" s="106" t="str">
        <f>'N3'!B20</f>
        <v>The system should include controls to reasonably prevent unauthorised access to system functions, administrative functions and restricted data.</v>
      </c>
      <c r="E280" t="str">
        <f>'N3'!C20</f>
        <v>R</v>
      </c>
      <c r="F280" s="106" t="str">
        <f>IF('N3'!D20="","",'N3'!D20)</f>
        <v/>
      </c>
      <c r="G280" s="106" t="str">
        <f>IF('N3'!E20="","",'N3'!E20)</f>
        <v/>
      </c>
      <c r="H280" s="105">
        <f>'N3'!F20</f>
        <v>2</v>
      </c>
    </row>
    <row r="281" spans="1:8" ht="25" x14ac:dyDescent="0.25">
      <c r="A281" s="104" t="str">
        <f>'N3'!G21</f>
        <v>R-277</v>
      </c>
      <c r="B281" t="str">
        <f t="shared" si="15"/>
        <v>N3</v>
      </c>
      <c r="C281" t="s">
        <v>452</v>
      </c>
      <c r="D281" s="106" t="str">
        <f>'N3'!B21</f>
        <v>The system must support configurable session timeout and automatic logout after a defined period of inactivity for both internal and remote users.</v>
      </c>
      <c r="E281" t="str">
        <f>'N3'!C21</f>
        <v>R</v>
      </c>
      <c r="F281" s="106" t="str">
        <f>IF('N3'!D21="","",'N3'!D21)</f>
        <v/>
      </c>
      <c r="G281" s="106" t="str">
        <f>IF('N3'!E21="","",'N3'!E21)</f>
        <v/>
      </c>
      <c r="H281" s="105">
        <f>'N3'!F21</f>
        <v>2</v>
      </c>
    </row>
    <row r="282" spans="1:8" ht="87.5" x14ac:dyDescent="0.25">
      <c r="A282" s="104" t="str">
        <f>'N3'!G22</f>
        <v>R-278</v>
      </c>
      <c r="B282" t="str">
        <f t="shared" si="15"/>
        <v>N3</v>
      </c>
      <c r="C282" t="s">
        <v>453</v>
      </c>
      <c r="D282" s="106" t="str">
        <f>'N3'!B22</f>
        <v>The system must encrypt data in transit using TLS 1.2 or higher, with TLS 1.3 preferred where supported, and valid publicly trusted certificates. SSL, TLS 1.0 and TLS 1.1 must not be supported. The solution must use recognised, industry-standard cryptographic protocols and libraries. Proprietary or “roll-your-own” encryption must not be used unless independently reviewed and justified by the tenderer. The tenderer must describe certificate management, supported TLS versions, cipher configuration, and any exceptions.</v>
      </c>
      <c r="E282" t="str">
        <f>'N3'!C22</f>
        <v>R</v>
      </c>
      <c r="F282" s="106" t="str">
        <f>IF('N3'!D22="","",'N3'!D22)</f>
        <v/>
      </c>
      <c r="G282" s="106" t="str">
        <f>IF('N3'!E22="","",'N3'!E22)</f>
        <v/>
      </c>
      <c r="H282" s="105">
        <f>'N3'!F22</f>
        <v>2</v>
      </c>
    </row>
    <row r="283" spans="1:8" ht="50" x14ac:dyDescent="0.25">
      <c r="A283" s="104" t="str">
        <f>'N3'!G23</f>
        <v>R-279</v>
      </c>
      <c r="B283" t="str">
        <f t="shared" si="15"/>
        <v>N3</v>
      </c>
      <c r="C283" t="s">
        <v>454</v>
      </c>
      <c r="D283" s="106" t="str">
        <f>'N3'!B23</f>
        <v>The system should support secure digital approval workflows where a process requires approval, for example purchase orders. The tenderer must describe whether this is an internal approval workflow, electronic signature, or formal digital signature capability.</v>
      </c>
      <c r="E283" t="str">
        <f>'N3'!C23</f>
        <v>R</v>
      </c>
      <c r="F283" s="106" t="str">
        <f>IF('N3'!D23="","",'N3'!D23)</f>
        <v/>
      </c>
      <c r="G283" s="106" t="str">
        <f>IF('N3'!E23="","",'N3'!E23)</f>
        <v/>
      </c>
      <c r="H283" s="105">
        <f>'N3'!F23</f>
        <v>2</v>
      </c>
    </row>
    <row r="284" spans="1:8" ht="50" x14ac:dyDescent="0.25">
      <c r="A284" s="104" t="str">
        <f>'N3'!G24</f>
        <v>R-280</v>
      </c>
      <c r="B284" t="str">
        <f t="shared" si="15"/>
        <v>N3</v>
      </c>
      <c r="C284" t="s">
        <v>455</v>
      </c>
      <c r="D284" s="106" t="str">
        <f>'N3'!B24</f>
        <v>The provider of the system should hold ISO 27001 certification, or an equivalent independently audited information security certification. The tenderer must identify the certification scope and whether it covers the proposed service, hosting environment and support operations.</v>
      </c>
      <c r="E284" t="str">
        <f>'N3'!C24</f>
        <v>R</v>
      </c>
      <c r="F284" s="106" t="str">
        <f>IF('N3'!D24="","",'N3'!D24)</f>
        <v/>
      </c>
      <c r="G284" s="106" t="str">
        <f>IF('N3'!E24="","",'N3'!E24)</f>
        <v/>
      </c>
      <c r="H284" s="105">
        <f>'N3'!F24</f>
        <v>2</v>
      </c>
    </row>
    <row r="285" spans="1:8" ht="62.5" x14ac:dyDescent="0.25">
      <c r="A285" s="104" t="str">
        <f>'N4'!G4</f>
        <v>R-281</v>
      </c>
      <c r="B285" t="str">
        <f t="shared" ref="B285:B298" si="16">"N4"</f>
        <v>N4</v>
      </c>
      <c r="C285" t="s">
        <v>456</v>
      </c>
      <c r="D285" s="106" t="str">
        <f>'N4'!B4</f>
        <v>The system must be provided as a fully hosted cloud/SaaS service. The RIA does not require and will not host any on-premises application servers, database servers, middleware, file servers or other local infrastructure for the operation of the system. The tenderer must describe the hosting model, hosting provider, data centre locations, subcontractors and service boundaries.</v>
      </c>
      <c r="E285" t="str">
        <f>'N4'!C4</f>
        <v>R</v>
      </c>
      <c r="F285" s="106" t="str">
        <f>IF('N4'!D4="","",'N4'!D4)</f>
        <v/>
      </c>
      <c r="G285" s="106" t="str">
        <f>IF('N4'!E4="","",'N4'!E4)</f>
        <v/>
      </c>
      <c r="H285" s="105">
        <f>'N4'!F4</f>
        <v>2</v>
      </c>
    </row>
    <row r="286" spans="1:8" ht="62.5" x14ac:dyDescent="0.25">
      <c r="A286" s="104" t="str">
        <f>'N4'!G5</f>
        <v>R-282</v>
      </c>
      <c r="B286" t="str">
        <f t="shared" si="16"/>
        <v>N4</v>
      </c>
      <c r="C286" t="s">
        <v>457</v>
      </c>
      <c r="D286" s="106" t="str">
        <f>'N4'!B5</f>
        <v>The tenderer must describe the data centre and hosting security standards used to provide the service, including relevant certifications, physical security, environmental controls, resilience, monitoring and access controls. The tenderer must identify whether hosting is provided directly or through a third-party cloud or data centre provider.</v>
      </c>
      <c r="E286" t="str">
        <f>'N4'!C5</f>
        <v>R</v>
      </c>
      <c r="F286" s="106" t="str">
        <f>IF('N4'!D5="","",'N4'!D5)</f>
        <v/>
      </c>
      <c r="G286" s="106" t="str">
        <f>IF('N4'!E5="","",'N4'!E5)</f>
        <v/>
      </c>
      <c r="H286" s="105">
        <f>'N4'!F5</f>
        <v>2</v>
      </c>
    </row>
    <row r="287" spans="1:8" ht="25" x14ac:dyDescent="0.25">
      <c r="A287" s="104" t="str">
        <f>'N4'!G6</f>
        <v>R-283</v>
      </c>
      <c r="B287" t="str">
        <f t="shared" si="16"/>
        <v>N4</v>
      </c>
      <c r="C287" t="s">
        <v>458</v>
      </c>
      <c r="D287" s="106" t="str">
        <f>'N4'!B6</f>
        <v>The award of any contract will be subject to the satisfactory completion of an External Hosting Service Questionnaire.</v>
      </c>
      <c r="E287" t="str">
        <f>'N4'!C6</f>
        <v>R</v>
      </c>
      <c r="F287" s="106" t="str">
        <f>IF('N4'!D6="","",'N4'!D6)</f>
        <v/>
      </c>
      <c r="G287" s="106" t="str">
        <f>IF('N4'!E6="","",'N4'!E6)</f>
        <v/>
      </c>
      <c r="H287" s="105">
        <f>'N4'!F6</f>
        <v>2</v>
      </c>
    </row>
    <row r="288" spans="1:8" ht="75" x14ac:dyDescent="0.25">
      <c r="A288" s="104" t="str">
        <f>'N4'!G7</f>
        <v>R-284</v>
      </c>
      <c r="B288" t="str">
        <f t="shared" si="16"/>
        <v>N4</v>
      </c>
      <c r="C288" t="s">
        <v>459</v>
      </c>
      <c r="D288" s="106" t="str">
        <f>'N4'!B7</f>
        <v>The tenderer must describe backup and recovery arrangements, including backup frequency, retention periods, encryption, storage location, separation from production systems, restoration testing, and customer restore options. The tenderer must describe whether backups are immutable or otherwise protected from alteration, deletion, ransomware, administrator error or compromise, and whether backup restoration is regularly tested.</v>
      </c>
      <c r="E288" t="str">
        <f>'N4'!C7</f>
        <v>R</v>
      </c>
      <c r="F288" s="106" t="str">
        <f>IF('N4'!D7="","",'N4'!D7)</f>
        <v/>
      </c>
      <c r="G288" s="106" t="str">
        <f>IF('N4'!E7="","",'N4'!E7)</f>
        <v/>
      </c>
      <c r="H288" s="105">
        <f>'N4'!F7</f>
        <v>2</v>
      </c>
    </row>
    <row r="289" spans="1:8" ht="62.5" x14ac:dyDescent="0.25">
      <c r="A289" s="104" t="str">
        <f>'N4'!G8</f>
        <v>R-285</v>
      </c>
      <c r="B289" t="str">
        <f t="shared" si="16"/>
        <v>N4</v>
      </c>
      <c r="C289" t="s">
        <v>460</v>
      </c>
      <c r="D289" s="106" t="str">
        <f>'N4'!B8</f>
        <v>The  system should provide documented APIs, OData feeds or equivalent secure data access methods using industry standard formats such as REST, JSON, XML or equivalent. The tenderer must describe available access methods, the data exposed, authentication, permissions, audit logging, rate limits, licensing, and whether access is read-only or read/write.</v>
      </c>
      <c r="E289" t="str">
        <f>'N4'!C8</f>
        <v>R</v>
      </c>
      <c r="F289" s="106" t="str">
        <f>IF('N4'!D8="","",'N4'!D8)</f>
        <v/>
      </c>
      <c r="G289" s="106" t="str">
        <f>IF('N4'!E8="","",'N4'!E8)</f>
        <v/>
      </c>
      <c r="H289" s="105">
        <f>'N4'!F8</f>
        <v>2</v>
      </c>
    </row>
    <row r="290" spans="1:8" ht="37.5" x14ac:dyDescent="0.25">
      <c r="A290" s="104" t="str">
        <f>'N4'!G9</f>
        <v>R-286</v>
      </c>
      <c r="B290" t="str">
        <f t="shared" si="16"/>
        <v>N4</v>
      </c>
      <c r="C290" t="s">
        <v>461</v>
      </c>
      <c r="D290" s="106" t="str">
        <f>'N4'!B9</f>
        <v>The tenderer must describe the recovery point objective for the hosted service. The service should support a recovery point objective of 24 hours or better, and the tenderer must state the actual RPO offered.</v>
      </c>
      <c r="E290" t="str">
        <f>'N4'!C9</f>
        <v>R</v>
      </c>
      <c r="F290" s="106" t="str">
        <f>IF('N4'!D9="","",'N4'!D9)</f>
        <v/>
      </c>
      <c r="G290" s="106" t="str">
        <f>IF('N4'!E9="","",'N4'!E9)</f>
        <v/>
      </c>
      <c r="H290" s="105">
        <f>'N4'!F9</f>
        <v>2</v>
      </c>
    </row>
    <row r="291" spans="1:8" ht="37.5" x14ac:dyDescent="0.25">
      <c r="A291" s="104" t="str">
        <f>'N4'!G10</f>
        <v>R-287</v>
      </c>
      <c r="B291" t="str">
        <f t="shared" si="16"/>
        <v>N4</v>
      </c>
      <c r="C291" t="s">
        <v>462</v>
      </c>
      <c r="D291" s="106" t="str">
        <f>'N4'!B10</f>
        <v>The tenderer must describe controls used to protect the hosted service from malware, unauthorised code execution, ransomware and other malicious activity, including monitoring, detection, response and recovery controls.</v>
      </c>
      <c r="E291" t="str">
        <f>'N4'!C10</f>
        <v>R</v>
      </c>
      <c r="F291" s="106" t="str">
        <f>IF('N4'!D10="","",'N4'!D10)</f>
        <v/>
      </c>
      <c r="G291" s="106" t="str">
        <f>IF('N4'!E10="","",'N4'!E10)</f>
        <v/>
      </c>
      <c r="H291" s="105">
        <f>'N4'!F10</f>
        <v>2</v>
      </c>
    </row>
    <row r="292" spans="1:8" ht="50" x14ac:dyDescent="0.25">
      <c r="A292" s="104" t="str">
        <f>'N4'!G11</f>
        <v>R-288</v>
      </c>
      <c r="B292" t="str">
        <f t="shared" si="16"/>
        <v>N4</v>
      </c>
      <c r="C292" t="s">
        <v>463</v>
      </c>
      <c r="D292" s="106" t="str">
        <f>'N4'!B11</f>
        <v>The hosted service should provide minimum service availability of 99.9%, excluding agreed planned maintenance. The tenderer must describe the service availability commitment, measurement method, exclusions, service credits if applicable, and reporting arrangements.</v>
      </c>
      <c r="E292" t="str">
        <f>'N4'!C11</f>
        <v>R</v>
      </c>
      <c r="F292" s="106" t="str">
        <f>IF('N4'!D11="","",'N4'!D11)</f>
        <v/>
      </c>
      <c r="G292" s="106" t="str">
        <f>IF('N4'!E11="","",'N4'!E11)</f>
        <v/>
      </c>
      <c r="H292" s="105">
        <f>'N4'!F11</f>
        <v>2</v>
      </c>
    </row>
    <row r="293" spans="1:8" ht="37.5" x14ac:dyDescent="0.25">
      <c r="A293" s="104" t="str">
        <f>'N4'!G12</f>
        <v>R-289</v>
      </c>
      <c r="B293" t="str">
        <f t="shared" si="16"/>
        <v>N4</v>
      </c>
      <c r="C293" t="s">
        <v>464</v>
      </c>
      <c r="D293" s="106" t="str">
        <f>'N4'!B12</f>
        <v>The hosted service should be scalable to meet RIA’s current and future usage requirements. The tenderer must describe any user, transaction, storage, performance or licensing limits.</v>
      </c>
      <c r="E293" t="str">
        <f>'N4'!C12</f>
        <v>R</v>
      </c>
      <c r="F293" s="106" t="str">
        <f>IF('N4'!D12="","",'N4'!D12)</f>
        <v/>
      </c>
      <c r="G293" s="106" t="str">
        <f>IF('N4'!E12="","",'N4'!E12)</f>
        <v/>
      </c>
      <c r="H293" s="105">
        <f>'N4'!F12</f>
        <v>2</v>
      </c>
    </row>
    <row r="294" spans="1:8" ht="50" x14ac:dyDescent="0.25">
      <c r="A294" s="104" t="str">
        <f>'N4'!G13</f>
        <v>R-290</v>
      </c>
      <c r="B294" t="str">
        <f t="shared" si="16"/>
        <v>N4</v>
      </c>
      <c r="C294" t="s">
        <v>465</v>
      </c>
      <c r="D294" s="106" t="str">
        <f>'N4'!B13</f>
        <v>RIA data must be logically segregated from other customers’ data and protected using appropriate access controls and encryption. The tenderer must describe whether the service uses a dedicated database, shared database, tenant segregation model, encryption at rest and access controls.</v>
      </c>
      <c r="E294" t="str">
        <f>'N4'!C13</f>
        <v>R</v>
      </c>
      <c r="F294" s="106" t="str">
        <f>IF('N4'!D13="","",'N4'!D13)</f>
        <v/>
      </c>
      <c r="G294" s="106" t="str">
        <f>IF('N4'!E13="","",'N4'!E13)</f>
        <v/>
      </c>
      <c r="H294" s="105">
        <f>'N4'!F13</f>
        <v>2</v>
      </c>
    </row>
    <row r="295" spans="1:8" ht="37.5" x14ac:dyDescent="0.25">
      <c r="A295" s="104" t="str">
        <f>'N4'!G14</f>
        <v>R-291</v>
      </c>
      <c r="B295" t="str">
        <f t="shared" si="16"/>
        <v>N4</v>
      </c>
      <c r="C295" t="s">
        <v>466</v>
      </c>
      <c r="D295" s="106" t="str">
        <f>'N4'!B14</f>
        <v>The overall numbers of transactions are not expected to increase significantly during the next five years. However, the solution should be readily scalable and include a reasonable margin in system capacity.</v>
      </c>
      <c r="E295" t="str">
        <f>'N4'!C14</f>
        <v>R</v>
      </c>
      <c r="F295" s="106" t="str">
        <f>IF('N4'!D14="","",'N4'!D14)</f>
        <v/>
      </c>
      <c r="G295" s="106" t="str">
        <f>IF('N4'!E14="","",'N4'!E14)</f>
        <v/>
      </c>
      <c r="H295" s="105">
        <f>'N4'!F14</f>
        <v>2</v>
      </c>
    </row>
    <row r="296" spans="1:8" ht="50" x14ac:dyDescent="0.25">
      <c r="A296" s="104" t="str">
        <f>'N4'!G16</f>
        <v>R-292</v>
      </c>
      <c r="B296" t="str">
        <f t="shared" si="16"/>
        <v>N4</v>
      </c>
      <c r="C296" t="s">
        <v>467</v>
      </c>
      <c r="D296" s="106" t="str">
        <f>'N4'!B16</f>
        <v>The tenderer must manage upgrades, security patching and maintenance of the hosted service. The tenderer must describe patching frequency, emergency patching, customer notification, planned maintenance windows, release notes and any customer responsibilities.</v>
      </c>
      <c r="E296" t="str">
        <f>'N4'!C16</f>
        <v>R</v>
      </c>
      <c r="F296" s="106" t="str">
        <f>IF('N4'!D16="","",'N4'!D16)</f>
        <v/>
      </c>
      <c r="G296" s="106" t="str">
        <f>IF('N4'!E16="","",'N4'!E16)</f>
        <v/>
      </c>
      <c r="H296" s="105">
        <f>'N4'!F16</f>
        <v>2</v>
      </c>
    </row>
    <row r="297" spans="1:8" ht="75" x14ac:dyDescent="0.25">
      <c r="A297" s="104" t="str">
        <f>'N4'!G17</f>
        <v>R-293</v>
      </c>
      <c r="B297" t="str">
        <f t="shared" si="16"/>
        <v>N4</v>
      </c>
      <c r="C297" t="s">
        <v>468</v>
      </c>
      <c r="D297" s="106" t="str">
        <f>'N4'!B17</f>
        <v>The tenderer must state where RIA data, backups, logs and metadata will be stored and processed, including country/region, hosting provider and any subcontractors involved. Any transfer of personal data outside the EEA must be clearly identified, including the applicable transfer mechanism and safeguards, such as an adequacy decision, Standard Contractual Clauses, or other lawful transfer mechanism.</v>
      </c>
      <c r="E297" t="str">
        <f>'N4'!C17</f>
        <v>R</v>
      </c>
      <c r="F297" s="106" t="str">
        <f>IF('N4'!D17="","",'N4'!D17)</f>
        <v/>
      </c>
      <c r="G297" s="106" t="str">
        <f>IF('N4'!E17="","",'N4'!E17)</f>
        <v/>
      </c>
      <c r="H297" s="105">
        <f>'N4'!F17</f>
        <v>2</v>
      </c>
    </row>
    <row r="298" spans="1:8" ht="37.5" x14ac:dyDescent="0.25">
      <c r="A298" s="104" t="str">
        <f>'N4'!G18</f>
        <v>R-294</v>
      </c>
      <c r="B298" t="str">
        <f t="shared" si="16"/>
        <v>N4</v>
      </c>
      <c r="C298" t="s">
        <v>469</v>
      </c>
      <c r="D298" s="106" t="str">
        <f>'N4'!B18</f>
        <v>The tenderer must describe what service reports, audit logs, availability reports, security reports and backup/restore reports will be made available to RIA, and how often.</v>
      </c>
      <c r="E298" t="str">
        <f>'N4'!C18</f>
        <v>R</v>
      </c>
      <c r="F298" s="106" t="str">
        <f>IF('N4'!D18="","",'N4'!D18)</f>
        <v/>
      </c>
      <c r="G298" s="106" t="str">
        <f>IF('N4'!E18="","",'N4'!E18)</f>
        <v/>
      </c>
      <c r="H298" s="105">
        <f>'N4'!F18</f>
        <v>2</v>
      </c>
    </row>
    <row r="299" spans="1:8" ht="75" x14ac:dyDescent="0.25">
      <c r="A299" s="104" t="str">
        <f>'N5'!G4</f>
        <v>R-295</v>
      </c>
      <c r="B299" t="str">
        <f t="shared" ref="B299:B312" si="17">"N5"</f>
        <v>N5</v>
      </c>
      <c r="C299" t="s">
        <v>470</v>
      </c>
      <c r="D299" s="106" t="str">
        <f>'N5'!B4</f>
        <v xml:space="preserve">The vendor should provide the RIA with a nominated staff member who has access to a suitably qualified and experienced support team. The nominated staff member must provide responsive account management and actively engage with the RIA for the length of the contract including site visits (min. 1 per year), and provide occasional communications on product updates and other developments.  </v>
      </c>
      <c r="E299" t="str">
        <f>'N5'!C4</f>
        <v>R</v>
      </c>
      <c r="F299" s="106" t="str">
        <f>IF('N5'!D4="","",'N5'!D4)</f>
        <v/>
      </c>
      <c r="G299" s="106" t="str">
        <f>IF('N5'!E4="","",'N5'!E4)</f>
        <v/>
      </c>
      <c r="H299" s="105">
        <f>'N5'!F4</f>
        <v>2</v>
      </c>
    </row>
    <row r="300" spans="1:8" ht="37.5" x14ac:dyDescent="0.25">
      <c r="A300" s="104" t="str">
        <f>'N5'!G5</f>
        <v>R-296</v>
      </c>
      <c r="B300" t="str">
        <f t="shared" si="17"/>
        <v>N5</v>
      </c>
      <c r="C300" t="s">
        <v>471</v>
      </c>
      <c r="D300" s="106" t="str">
        <f>'N5'!B5</f>
        <v xml:space="preserve">The vendor should provide a qualified consultant or Project Manager to implement the new FMS solution. Their CV should be provided in your tender response. </v>
      </c>
      <c r="E300" t="str">
        <f>'N5'!C5</f>
        <v>R</v>
      </c>
      <c r="F300" s="106" t="str">
        <f>IF('N5'!D5="","",'N5'!D5)</f>
        <v/>
      </c>
      <c r="G300" s="106" t="str">
        <f>IF('N5'!E5="","",'N5'!E5)</f>
        <v/>
      </c>
      <c r="H300" s="105">
        <f>'N5'!F5</f>
        <v>2</v>
      </c>
    </row>
    <row r="301" spans="1:8" ht="25" x14ac:dyDescent="0.25">
      <c r="A301" s="104" t="str">
        <f>'N5'!G6</f>
        <v>R-297</v>
      </c>
      <c r="B301" t="str">
        <f t="shared" si="17"/>
        <v>N5</v>
      </c>
      <c r="C301" t="s">
        <v>472</v>
      </c>
      <c r="D301" s="106" t="str">
        <f>'N5'!B6</f>
        <v xml:space="preserve">An indicative Project Plan and schedule for implementation of all principal components should be provided in the tender response. </v>
      </c>
      <c r="E301" t="str">
        <f>'N5'!C6</f>
        <v>R</v>
      </c>
      <c r="F301" s="106" t="str">
        <f>IF('N5'!D6="","",'N5'!D6)</f>
        <v/>
      </c>
      <c r="G301" s="106" t="str">
        <f>IF('N5'!E6="","",'N5'!E6)</f>
        <v/>
      </c>
      <c r="H301" s="105">
        <f>'N5'!F6</f>
        <v>2</v>
      </c>
    </row>
    <row r="302" spans="1:8" ht="25" x14ac:dyDescent="0.25">
      <c r="A302" s="104" t="str">
        <f>'N5'!G7</f>
        <v>R-298</v>
      </c>
      <c r="B302" t="str">
        <f t="shared" si="17"/>
        <v>N5</v>
      </c>
      <c r="C302" t="s">
        <v>473</v>
      </c>
      <c r="D302" s="106" t="str">
        <f>'N5'!B7</f>
        <v xml:space="preserve">The vendor should work with the RIA to define and develop a set of standard reports (see section F4 of this SOR) and templates.  </v>
      </c>
      <c r="E302" t="str">
        <f>'N5'!C7</f>
        <v>R</v>
      </c>
      <c r="F302" s="106" t="str">
        <f>IF('N5'!D7="","",'N5'!D7)</f>
        <v/>
      </c>
      <c r="G302" s="106" t="str">
        <f>IF('N5'!E7="","",'N5'!E7)</f>
        <v/>
      </c>
      <c r="H302" s="105">
        <f>'N5'!F7</f>
        <v>2</v>
      </c>
    </row>
    <row r="303" spans="1:8" ht="62.5" x14ac:dyDescent="0.25">
      <c r="A303" s="104" t="str">
        <f>'N5'!G8</f>
        <v>R-299</v>
      </c>
      <c r="B303" t="str">
        <f t="shared" si="17"/>
        <v>N5</v>
      </c>
      <c r="C303" t="s">
        <v>474</v>
      </c>
      <c r="D303" s="106" t="str">
        <f>'N5'!B8</f>
        <v>The  system should provide documented APIs, OData feeds or equivalent secure data access methods using industry standard formats such as REST, JSON, XML or equivalent. The tenderer must describe available access methods, the data exposed, authentication, permissions, audit logging, rate limits, licensing, and whether access is read-only or read/write.</v>
      </c>
      <c r="E303" t="str">
        <f>'N5'!C8</f>
        <v>R</v>
      </c>
      <c r="F303" s="106" t="str">
        <f>IF('N5'!D8="","",'N5'!D8)</f>
        <v/>
      </c>
      <c r="G303" s="106" t="str">
        <f>IF('N5'!E8="","",'N5'!E8)</f>
        <v/>
      </c>
      <c r="H303" s="105">
        <f>'N5'!F8</f>
        <v>2</v>
      </c>
    </row>
    <row r="304" spans="1:8" ht="25" x14ac:dyDescent="0.25">
      <c r="A304" s="104" t="str">
        <f>'N5'!G9</f>
        <v>R-300</v>
      </c>
      <c r="B304" t="str">
        <f t="shared" si="17"/>
        <v>N5</v>
      </c>
      <c r="C304" t="s">
        <v>475</v>
      </c>
      <c r="D304" s="106" t="str">
        <f>'N5'!B9</f>
        <v>The vendor should assist in the migration of agreed data from the legacy finance system.</v>
      </c>
      <c r="E304" t="str">
        <f>'N5'!C9</f>
        <v>R</v>
      </c>
      <c r="F304" s="106" t="str">
        <f>IF('N5'!D9="","",'N5'!D9)</f>
        <v/>
      </c>
      <c r="G304" s="106" t="str">
        <f>IF('N5'!E9="","",'N5'!E9)</f>
        <v/>
      </c>
      <c r="H304" s="105">
        <f>'N5'!F9</f>
        <v>2</v>
      </c>
    </row>
    <row r="305" spans="1:8" ht="25" x14ac:dyDescent="0.25">
      <c r="A305" s="104" t="str">
        <f>'N5'!G10</f>
        <v>R-301</v>
      </c>
      <c r="B305" t="str">
        <f t="shared" si="17"/>
        <v>N5</v>
      </c>
      <c r="C305" t="s">
        <v>476</v>
      </c>
      <c r="D305" s="106" t="str">
        <f>'N5'!B10</f>
        <v>The vendor should assist and facilitate the RIA as appropriate on implementation and  respond to all reasonable questions and requests.</v>
      </c>
      <c r="E305" t="str">
        <f>'N5'!C10</f>
        <v>R</v>
      </c>
      <c r="F305" s="106" t="str">
        <f>IF('N5'!D10="","",'N5'!D10)</f>
        <v/>
      </c>
      <c r="G305" s="106" t="str">
        <f>IF('N5'!E10="","",'N5'!E10)</f>
        <v/>
      </c>
      <c r="H305" s="105">
        <f>'N5'!F10</f>
        <v>2</v>
      </c>
    </row>
    <row r="306" spans="1:8" ht="25" x14ac:dyDescent="0.25">
      <c r="A306" s="104" t="str">
        <f>'N5'!G11</f>
        <v>R-302</v>
      </c>
      <c r="B306" t="str">
        <f t="shared" si="17"/>
        <v>N5</v>
      </c>
      <c r="C306" t="s">
        <v>477</v>
      </c>
      <c r="D306" s="106" t="str">
        <f>'N5'!B11</f>
        <v>The vendor should promptly respond to any issues identified and agree a remediation plan and schedule.</v>
      </c>
      <c r="E306" t="str">
        <f>'N5'!C11</f>
        <v>R</v>
      </c>
      <c r="F306" s="106" t="str">
        <f>IF('N5'!D11="","",'N5'!D11)</f>
        <v/>
      </c>
      <c r="G306" s="106" t="str">
        <f>IF('N5'!E11="","",'N5'!E11)</f>
        <v/>
      </c>
      <c r="H306" s="105">
        <f>'N5'!F11</f>
        <v>2</v>
      </c>
    </row>
    <row r="307" spans="1:8" ht="25" x14ac:dyDescent="0.25">
      <c r="A307" s="104" t="str">
        <f>'N5'!G12</f>
        <v>R-303</v>
      </c>
      <c r="B307" t="str">
        <f t="shared" si="17"/>
        <v>N5</v>
      </c>
      <c r="C307" t="s">
        <v>478</v>
      </c>
      <c r="D307" s="106" t="str">
        <f>'N5'!B12</f>
        <v>The vendor must accept the right of the RIA not to accept the system if serious issues have been identified in the implementation stage and remain outstanding</v>
      </c>
      <c r="E307" t="str">
        <f>'N5'!C12</f>
        <v>R</v>
      </c>
      <c r="F307" s="106" t="str">
        <f>IF('N5'!D12="","",'N5'!D12)</f>
        <v/>
      </c>
      <c r="G307" s="106" t="str">
        <f>IF('N5'!E12="","",'N5'!E12)</f>
        <v/>
      </c>
      <c r="H307" s="105">
        <f>'N5'!F12</f>
        <v>2</v>
      </c>
    </row>
    <row r="308" spans="1:8" ht="37.5" x14ac:dyDescent="0.25">
      <c r="A308" s="104" t="str">
        <f>'N5'!G13</f>
        <v>R-304</v>
      </c>
      <c r="B308" t="str">
        <f t="shared" si="17"/>
        <v>N5</v>
      </c>
      <c r="C308" t="s">
        <v>479</v>
      </c>
      <c r="D308" s="106" t="str">
        <f>'N5'!B13</f>
        <v>The vendor should accept the right of the RIA to request the immediate removal from this project of any vendor (or subcontractor) staff member that it considers or finds to be unsuitable.</v>
      </c>
      <c r="E308" t="str">
        <f>'N5'!C13</f>
        <v>R</v>
      </c>
      <c r="F308" s="106" t="str">
        <f>IF('N5'!D13="","",'N5'!D13)</f>
        <v/>
      </c>
      <c r="G308" s="106" t="str">
        <f>IF('N5'!E13="","",'N5'!E13)</f>
        <v/>
      </c>
      <c r="H308" s="105">
        <f>'N5'!F13</f>
        <v>2</v>
      </c>
    </row>
    <row r="309" spans="1:8" ht="75" x14ac:dyDescent="0.25">
      <c r="A309" s="104" t="str">
        <f>'N5'!G14</f>
        <v>R-305</v>
      </c>
      <c r="B309" t="str">
        <f t="shared" si="17"/>
        <v>N5</v>
      </c>
      <c r="C309" t="s">
        <v>480</v>
      </c>
      <c r="D309" s="106" t="str">
        <f>'N5'!B14</f>
        <v>The vendor should provide an adequate training programme to RIA staff on the new FMS, including as appropriate:  
a)	Using the system
b)	Administration of the system 
c)	Writing and running reports  
d)	Interaction with the Vendor’s support and callout services.</v>
      </c>
      <c r="E309" t="str">
        <f>'N5'!C14</f>
        <v>R</v>
      </c>
      <c r="F309" s="106" t="str">
        <f>IF('N5'!D14="","",'N5'!D14)</f>
        <v/>
      </c>
      <c r="G309" s="106" t="str">
        <f>IF('N5'!E14="","",'N5'!E14)</f>
        <v/>
      </c>
      <c r="H309" s="105">
        <f>'N5'!F14</f>
        <v>2</v>
      </c>
    </row>
    <row r="310" spans="1:8" ht="25" x14ac:dyDescent="0.25">
      <c r="A310" s="104" t="str">
        <f>'N5'!G15</f>
        <v>R-306</v>
      </c>
      <c r="B310" t="str">
        <f t="shared" si="17"/>
        <v>N5</v>
      </c>
      <c r="C310" t="s">
        <v>481</v>
      </c>
      <c r="D310" s="106" t="str">
        <f>'N5'!B15</f>
        <v xml:space="preserve">The vendor should deliver the training on-site at the RIA's office located in Dublin, or online.  </v>
      </c>
      <c r="E310" t="str">
        <f>'N5'!C15</f>
        <v>R</v>
      </c>
      <c r="F310" s="106" t="str">
        <f>IF('N5'!D15="","",'N5'!D15)</f>
        <v/>
      </c>
      <c r="G310" s="106" t="str">
        <f>IF('N5'!E15="","",'N5'!E15)</f>
        <v/>
      </c>
      <c r="H310" s="105">
        <f>'N5'!F15</f>
        <v>2</v>
      </c>
    </row>
    <row r="311" spans="1:8" ht="37.5" x14ac:dyDescent="0.25">
      <c r="A311" s="104" t="str">
        <f>'N5'!G16</f>
        <v>R-307</v>
      </c>
      <c r="B311" t="str">
        <f t="shared" si="17"/>
        <v>N5</v>
      </c>
      <c r="C311" t="s">
        <v>482</v>
      </c>
      <c r="D311" s="106" t="str">
        <f>'N5'!B16</f>
        <v>The vendor should supply adequate solution specific documentation and manuals for all FMS software and any other associated products that they are supplying.</v>
      </c>
      <c r="E311" t="str">
        <f>'N5'!C16</f>
        <v>R</v>
      </c>
      <c r="F311" s="106" t="str">
        <f>IF('N5'!D16="","",'N5'!D16)</f>
        <v/>
      </c>
      <c r="G311" s="106" t="str">
        <f>IF('N5'!E16="","",'N5'!E16)</f>
        <v/>
      </c>
      <c r="H311" s="105">
        <f>'N5'!F16</f>
        <v>2</v>
      </c>
    </row>
    <row r="312" spans="1:8" ht="37.5" x14ac:dyDescent="0.25">
      <c r="A312" s="104" t="str">
        <f>'N5'!G17</f>
        <v>R-308</v>
      </c>
      <c r="B312" t="str">
        <f t="shared" si="17"/>
        <v>N5</v>
      </c>
      <c r="C312" t="s">
        <v>483</v>
      </c>
      <c r="D312" s="106" t="str">
        <f>'N5'!B17</f>
        <v>The vendor should provide details, if any, of any technical user-groups, conferences, or community networks where customers can liaise with each other.</v>
      </c>
      <c r="E312" t="str">
        <f>'N5'!C17</f>
        <v>R</v>
      </c>
      <c r="F312" s="106" t="str">
        <f>IF('N5'!D17="","",'N5'!D17)</f>
        <v/>
      </c>
      <c r="G312" s="106" t="str">
        <f>IF('N5'!E17="","",'N5'!E17)</f>
        <v/>
      </c>
      <c r="H312" s="105">
        <f>'N5'!F17</f>
        <v>2</v>
      </c>
    </row>
    <row r="313" spans="1:8" ht="25" x14ac:dyDescent="0.25">
      <c r="A313" s="104" t="str">
        <f>'N6'!G4</f>
        <v>R-309</v>
      </c>
      <c r="B313" t="str">
        <f t="shared" ref="B313:B324" si="18">"N6"</f>
        <v>N6</v>
      </c>
      <c r="C313" t="s">
        <v>484</v>
      </c>
      <c r="D313" s="106" t="str">
        <f>'N6'!B4</f>
        <v xml:space="preserve">The vendor should provide nominated RIA staff with access to a suitably qualified and experienced support team. </v>
      </c>
      <c r="E313" t="str">
        <f>'N6'!C4</f>
        <v>R</v>
      </c>
      <c r="F313" s="106" t="str">
        <f>IF('N6'!D4="","",'N6'!D4)</f>
        <v/>
      </c>
      <c r="G313" s="106" t="str">
        <f>IF('N6'!E4="","",'N6'!E4)</f>
        <v/>
      </c>
      <c r="H313" s="105">
        <f>'N6'!F4</f>
        <v>2</v>
      </c>
    </row>
    <row r="314" spans="1:8" ht="50" x14ac:dyDescent="0.25">
      <c r="A314" s="104" t="str">
        <f>'N6'!G5</f>
        <v>R-310</v>
      </c>
      <c r="B314" t="str">
        <f t="shared" si="18"/>
        <v>N6</v>
      </c>
      <c r="C314" t="s">
        <v>485</v>
      </c>
      <c r="D314" s="106" t="str">
        <f>'N6'!B5</f>
        <v>The vendor should provide responsive account management and actively engage with the RIA, for the length of the contract including site visits (min. 1 per year), and provide frequent communications on functional and technological developments and roadmaps.</v>
      </c>
      <c r="E314" t="str">
        <f>'N6'!C5</f>
        <v>R</v>
      </c>
      <c r="F314" s="106" t="str">
        <f>IF('N6'!D5="","",'N6'!D5)</f>
        <v/>
      </c>
      <c r="G314" s="106" t="str">
        <f>IF('N6'!E5="","",'N6'!E5)</f>
        <v/>
      </c>
      <c r="H314" s="105">
        <f>'N6'!F5</f>
        <v>2</v>
      </c>
    </row>
    <row r="315" spans="1:8" ht="25" x14ac:dyDescent="0.25">
      <c r="A315" s="104" t="str">
        <f>'N6'!G6</f>
        <v>R-311</v>
      </c>
      <c r="B315" t="str">
        <f t="shared" si="18"/>
        <v>N6</v>
      </c>
      <c r="C315" t="s">
        <v>486</v>
      </c>
      <c r="D315" s="106" t="str">
        <f>'N6'!B6</f>
        <v>The vendor must commit to an appropriate service level agreement for the support of the FMS solution, and report at least quarterly against this</v>
      </c>
      <c r="E315" t="str">
        <f>'N6'!C6</f>
        <v>R</v>
      </c>
      <c r="F315" s="106" t="str">
        <f>IF('N6'!D6="","",'N6'!D6)</f>
        <v/>
      </c>
      <c r="G315" s="106" t="str">
        <f>IF('N6'!E6="","",'N6'!E6)</f>
        <v/>
      </c>
      <c r="H315" s="105">
        <f>'N6'!F6</f>
        <v>2</v>
      </c>
    </row>
    <row r="316" spans="1:8" ht="25" x14ac:dyDescent="0.25">
      <c r="A316" s="104" t="str">
        <f>'N6'!G7</f>
        <v>R-312</v>
      </c>
      <c r="B316" t="str">
        <f t="shared" si="18"/>
        <v>N6</v>
      </c>
      <c r="C316" t="s">
        <v>487</v>
      </c>
      <c r="D316" s="106" t="str">
        <f>'N6'!B7</f>
        <v>The vendor must guarantee that the FMS solution will be maintainable and supportable for at least five years.</v>
      </c>
      <c r="E316" t="str">
        <f>'N6'!C7</f>
        <v>R</v>
      </c>
      <c r="F316" s="106" t="str">
        <f>IF('N6'!D7="","",'N6'!D7)</f>
        <v/>
      </c>
      <c r="G316" s="106" t="str">
        <f>IF('N6'!E7="","",'N6'!E7)</f>
        <v/>
      </c>
      <c r="H316" s="105">
        <f>'N6'!F7</f>
        <v>2</v>
      </c>
    </row>
    <row r="317" spans="1:8" ht="62.5" x14ac:dyDescent="0.25">
      <c r="A317" s="104" t="str">
        <f>'N6'!G8</f>
        <v>R-313</v>
      </c>
      <c r="B317" t="str">
        <f t="shared" si="18"/>
        <v>N6</v>
      </c>
      <c r="C317" t="s">
        <v>488</v>
      </c>
      <c r="D317" s="106" t="str">
        <f>'N6'!B8</f>
        <v>The  system should provide documented APIs, OData feeds or equivalent secure data access methods using industry standard formats such as REST, JSON, XML or equivalent. The tenderer must describe available access methods, the data exposed, authentication, permissions, audit logging, rate limits, licensing, and whether access is read-only or read/write.</v>
      </c>
      <c r="E317" t="str">
        <f>'N6'!C8</f>
        <v>R</v>
      </c>
      <c r="F317" s="106" t="str">
        <f>IF('N6'!D8="","",'N6'!D8)</f>
        <v/>
      </c>
      <c r="G317" s="106" t="str">
        <f>IF('N6'!E8="","",'N6'!E8)</f>
        <v/>
      </c>
      <c r="H317" s="105">
        <f>'N6'!F8</f>
        <v>2</v>
      </c>
    </row>
    <row r="318" spans="1:8" ht="37.5" x14ac:dyDescent="0.25">
      <c r="A318" s="104" t="str">
        <f>'N6'!G9</f>
        <v>R-314</v>
      </c>
      <c r="B318" t="str">
        <f t="shared" si="18"/>
        <v>N6</v>
      </c>
      <c r="C318" t="s">
        <v>489</v>
      </c>
      <c r="D318" s="106" t="str">
        <f>'N6'!B9</f>
        <v>The vendor should provide RIA with access to a suitably qualified and experienced support team for the duration of the contract. Outlining a support matrix of definitions and response times for severe incidents.</v>
      </c>
      <c r="E318" t="str">
        <f>'N6'!C9</f>
        <v>R</v>
      </c>
      <c r="F318" s="106" t="str">
        <f>IF('N6'!D9="","",'N6'!D9)</f>
        <v/>
      </c>
      <c r="G318" s="106" t="str">
        <f>IF('N6'!E9="","",'N6'!E9)</f>
        <v/>
      </c>
      <c r="H318" s="105">
        <f>'N6'!F9</f>
        <v>2</v>
      </c>
    </row>
    <row r="319" spans="1:8" ht="62.5" x14ac:dyDescent="0.25">
      <c r="A319" s="104" t="str">
        <f>'N6'!G12</f>
        <v>R-315</v>
      </c>
      <c r="B319" t="str">
        <f t="shared" si="18"/>
        <v>N6</v>
      </c>
      <c r="C319" t="s">
        <v>490</v>
      </c>
      <c r="D319" s="106" t="str">
        <f>'N6'!B12</f>
        <v>Be responsible for undertaking all FMS software patches, fixes and updates. The environment should be automatically upgraded and patched as required by the provider. The provider must ensure any required changes to data structures or business logic in the system is planned appropriately and communicated to and agreed with the RIA.</v>
      </c>
      <c r="E319" t="str">
        <f>'N6'!C12</f>
        <v>R</v>
      </c>
      <c r="F319" s="106" t="str">
        <f>IF('N6'!D12="","",'N6'!D12)</f>
        <v/>
      </c>
      <c r="G319" s="106" t="str">
        <f>IF('N6'!E12="","",'N6'!E12)</f>
        <v/>
      </c>
      <c r="H319" s="105">
        <f>'N6'!F12</f>
        <v>2</v>
      </c>
    </row>
    <row r="320" spans="1:8" ht="37.5" x14ac:dyDescent="0.25">
      <c r="A320" s="104" t="str">
        <f>'N6'!G15</f>
        <v>R-316</v>
      </c>
      <c r="B320" t="str">
        <f t="shared" si="18"/>
        <v>N6</v>
      </c>
      <c r="C320" t="s">
        <v>491</v>
      </c>
      <c r="D320" s="106" t="str">
        <f>'N6'!B15</f>
        <v>The vendor should cooperate with reasonable audit, compliance, security and data protection requests from RIA, including provision of relevant assurance reports, certifications, policies or evidence where appropriate.</v>
      </c>
      <c r="E320" t="str">
        <f>'N6'!C15</f>
        <v>R</v>
      </c>
      <c r="F320" s="106" t="str">
        <f>IF('N6'!D15="","",'N6'!D15)</f>
        <v/>
      </c>
      <c r="G320" s="106" t="str">
        <f>IF('N6'!E15="","",'N6'!E15)</f>
        <v/>
      </c>
      <c r="H320" s="105">
        <f>'N6'!F15</f>
        <v>2</v>
      </c>
    </row>
    <row r="321" spans="1:8" ht="37.5" x14ac:dyDescent="0.25">
      <c r="A321" s="104" t="str">
        <f>'N6'!G16</f>
        <v>R-317</v>
      </c>
      <c r="B321" t="str">
        <f t="shared" si="18"/>
        <v>N6</v>
      </c>
      <c r="C321" t="s">
        <v>492</v>
      </c>
      <c r="D321" s="106" t="str">
        <f>'N6'!B16</f>
        <v>The vendor should cooperate with reasonable audit, compliance, security and data protection requests from RIA, including provision of relevant assurance reports, certifications, policies or evidence where appropriate.</v>
      </c>
      <c r="E321" t="str">
        <f>'N6'!C16</f>
        <v>R</v>
      </c>
      <c r="F321" s="106" t="str">
        <f>IF('N6'!D16="","",'N6'!D16)</f>
        <v/>
      </c>
      <c r="G321" s="106" t="str">
        <f>IF('N6'!E16="","",'N6'!E16)</f>
        <v/>
      </c>
      <c r="H321" s="105">
        <f>'N6'!F16</f>
        <v>2</v>
      </c>
    </row>
    <row r="322" spans="1:8" ht="37.5" x14ac:dyDescent="0.25">
      <c r="A322" s="104" t="str">
        <f>'N6'!G17</f>
        <v>R-318</v>
      </c>
      <c r="B322" t="str">
        <f t="shared" si="18"/>
        <v>N6</v>
      </c>
      <c r="C322" t="s">
        <v>493</v>
      </c>
      <c r="D322" s="106" t="str">
        <f>'N6'!B17</f>
        <v>The vendor should provide details of any consultancy, configuration, reporting, development, training or advisory services available during the contract term, including rates and charging arrangements.</v>
      </c>
      <c r="E322" t="str">
        <f>'N6'!C17</f>
        <v>R</v>
      </c>
      <c r="F322" s="106" t="str">
        <f>IF('N6'!D17="","",'N6'!D17)</f>
        <v/>
      </c>
      <c r="G322" s="106" t="str">
        <f>IF('N6'!E17="","",'N6'!E17)</f>
        <v/>
      </c>
      <c r="H322" s="105">
        <f>'N6'!F17</f>
        <v>2</v>
      </c>
    </row>
    <row r="323" spans="1:8" ht="50" x14ac:dyDescent="0.25">
      <c r="A323" s="104" t="str">
        <f>'N6'!G18</f>
        <v>R-319</v>
      </c>
      <c r="B323" t="str">
        <f t="shared" si="18"/>
        <v>N6</v>
      </c>
      <c r="C323" t="s">
        <v>494</v>
      </c>
      <c r="D323" s="106" t="str">
        <f>'N6'!B18</f>
        <v>The vendor must provide details of its software lifecycle including advance notice of major releases, end-of-life dates, deprecated features, changes to supported browsers, APIs, integrations or client components, and any changes requiring RIA action.</v>
      </c>
      <c r="E323" t="str">
        <f>'N6'!C18</f>
        <v>R</v>
      </c>
      <c r="F323" s="106" t="str">
        <f>IF('N6'!D18="","",'N6'!D18)</f>
        <v/>
      </c>
      <c r="G323" s="106" t="str">
        <f>IF('N6'!E18="","",'N6'!E18)</f>
        <v/>
      </c>
      <c r="H323" s="105">
        <f>'N6'!F18</f>
        <v>2</v>
      </c>
    </row>
    <row r="324" spans="1:8" ht="50" x14ac:dyDescent="0.25">
      <c r="A324" s="104" t="str">
        <f>'N6'!G19</f>
        <v>R-320</v>
      </c>
      <c r="B324" t="str">
        <f t="shared" si="18"/>
        <v>N6</v>
      </c>
      <c r="C324" t="s">
        <v>495</v>
      </c>
      <c r="D324" s="106" t="str">
        <f>'N6'!B19</f>
        <v>The tenderer must describe exit arrangements, including how RIA data will be exported, returned and securely deleted at contract end. Data must be provided in a standard usable format, and any exit charges, timescales or support requirements must be identified.</v>
      </c>
      <c r="E324" t="str">
        <f>'N6'!C19</f>
        <v>R</v>
      </c>
      <c r="F324" s="106" t="str">
        <f>IF('N6'!D19="","",'N6'!D19)</f>
        <v/>
      </c>
      <c r="G324" s="106" t="str">
        <f>IF('N6'!E19="","",'N6'!E19)</f>
        <v/>
      </c>
      <c r="H324" s="105">
        <f>'N6'!F19</f>
        <v>2</v>
      </c>
    </row>
  </sheetData>
  <mergeCells count="2">
    <mergeCell ref="A1:H1"/>
    <mergeCell ref="A2:H2"/>
  </mergeCells>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3B595-EC63-4AA0-BB6D-E0E646B2D222}">
  <dimension ref="A1:H79"/>
  <sheetViews>
    <sheetView zoomScale="75" zoomScaleNormal="75" workbookViewId="0">
      <pane ySplit="4" topLeftCell="A5" activePane="bottomLeft" state="frozen"/>
      <selection pane="bottomLeft" activeCell="H6" sqref="H6"/>
    </sheetView>
  </sheetViews>
  <sheetFormatPr defaultColWidth="8.81640625" defaultRowHeight="12.5" x14ac:dyDescent="0.25"/>
  <cols>
    <col min="1" max="1" width="15.453125" customWidth="1"/>
    <col min="2" max="2" width="13.453125" customWidth="1"/>
    <col min="3" max="3" width="14.453125" customWidth="1"/>
    <col min="4" max="4" width="65.453125" customWidth="1"/>
    <col min="5" max="5" width="10.81640625" customWidth="1"/>
    <col min="6" max="6" width="26.453125" customWidth="1"/>
    <col min="7" max="7" width="54.453125" customWidth="1"/>
    <col min="8" max="8" width="13.453125" customWidth="1"/>
  </cols>
  <sheetData>
    <row r="1" spans="1:8" ht="23" x14ac:dyDescent="0.5">
      <c r="A1" s="327" t="s">
        <v>496</v>
      </c>
      <c r="B1" s="328"/>
      <c r="C1" s="328"/>
      <c r="D1" s="329"/>
      <c r="E1" s="328"/>
      <c r="F1" s="329"/>
      <c r="G1" s="329"/>
      <c r="H1" s="328"/>
    </row>
    <row r="2" spans="1:8" x14ac:dyDescent="0.25">
      <c r="A2" s="328" t="s">
        <v>497</v>
      </c>
      <c r="B2" s="328"/>
      <c r="C2" s="328"/>
      <c r="D2" s="329"/>
      <c r="E2" s="328"/>
      <c r="F2" s="329"/>
      <c r="G2" s="329"/>
      <c r="H2" s="328"/>
    </row>
    <row r="3" spans="1:8" x14ac:dyDescent="0.25">
      <c r="D3" s="106"/>
      <c r="F3" s="106"/>
      <c r="G3" s="106"/>
    </row>
    <row r="4" spans="1:8" ht="13" x14ac:dyDescent="0.3">
      <c r="A4" s="283" t="s">
        <v>170</v>
      </c>
      <c r="B4" s="283" t="s">
        <v>171</v>
      </c>
      <c r="C4" s="283" t="s">
        <v>172</v>
      </c>
      <c r="D4" s="284" t="s">
        <v>173</v>
      </c>
      <c r="E4" s="283" t="s">
        <v>68</v>
      </c>
      <c r="F4" s="284" t="s">
        <v>174</v>
      </c>
      <c r="G4" s="284" t="s">
        <v>175</v>
      </c>
      <c r="H4" s="283" t="s">
        <v>176</v>
      </c>
    </row>
    <row r="5" spans="1:8" x14ac:dyDescent="0.25">
      <c r="A5" s="104" t="str">
        <f>'F1-2'!G13</f>
        <v>D-001</v>
      </c>
      <c r="B5" t="str">
        <f>"F1-2"</f>
        <v>F1-2</v>
      </c>
      <c r="C5" t="s">
        <v>498</v>
      </c>
      <c r="D5" s="106" t="str">
        <f>'F1-2'!B13</f>
        <v>The system should hold scanned documents including applications and giros</v>
      </c>
      <c r="E5" t="str">
        <f>'F1-2'!C13</f>
        <v>D</v>
      </c>
      <c r="F5" s="106" t="str">
        <f>IF('F1-2'!D13="","",'F1-2'!D13)</f>
        <v/>
      </c>
      <c r="G5" s="106" t="str">
        <f>IF('F1-2'!E13="","",'F1-2'!E13)</f>
        <v/>
      </c>
      <c r="H5" s="105">
        <f>'F1-2'!F13</f>
        <v>1</v>
      </c>
    </row>
    <row r="6" spans="1:8" x14ac:dyDescent="0.25">
      <c r="A6" s="104" t="str">
        <f>'F1-2'!G21</f>
        <v>D-002</v>
      </c>
      <c r="B6" t="str">
        <f>"F1-2"</f>
        <v>F1-2</v>
      </c>
      <c r="C6" t="s">
        <v>499</v>
      </c>
      <c r="D6" s="106" t="str">
        <f>'F1-2'!B21</f>
        <v>The system should support multi currency facilities</v>
      </c>
      <c r="E6" t="str">
        <f>'F1-2'!C21</f>
        <v>D</v>
      </c>
      <c r="F6" s="106" t="str">
        <f>IF('F1-2'!D21="","",'F1-2'!D21)</f>
        <v/>
      </c>
      <c r="G6" s="106" t="str">
        <f>IF('F1-2'!E21="","",'F1-2'!E21)</f>
        <v/>
      </c>
      <c r="H6" s="105">
        <f>'F1-2'!F21</f>
        <v>1</v>
      </c>
    </row>
    <row r="7" spans="1:8" ht="25" x14ac:dyDescent="0.25">
      <c r="A7" s="104" t="str">
        <f>'F2-2'!G22</f>
        <v>D-003</v>
      </c>
      <c r="B7" t="str">
        <f>"F2-2"</f>
        <v>F2-2</v>
      </c>
      <c r="C7" t="s">
        <v>279</v>
      </c>
      <c r="D7" s="106" t="str">
        <f>'F2-2'!B22</f>
        <v>The system should facilitate the submission of invoices directly from suppliers, e.g. via an email address.</v>
      </c>
      <c r="E7" t="str">
        <f>'F2-2'!C22</f>
        <v>D</v>
      </c>
      <c r="F7" s="106" t="str">
        <f>IF('F2-2'!D22="","",'F2-2'!D22)</f>
        <v/>
      </c>
      <c r="G7" s="106" t="str">
        <f>IF('F2-2'!E22="","",'F2-2'!E22)</f>
        <v/>
      </c>
      <c r="H7" s="105">
        <f>'F2-2'!F22</f>
        <v>1</v>
      </c>
    </row>
    <row r="8" spans="1:8" x14ac:dyDescent="0.25">
      <c r="A8" s="104" t="str">
        <f>'F2-2'!G43</f>
        <v>D-004</v>
      </c>
      <c r="B8" t="str">
        <f>"F2-2"</f>
        <v>F2-2</v>
      </c>
      <c r="C8" t="s">
        <v>500</v>
      </c>
      <c r="D8" s="106" t="str">
        <f>'F2-2'!B43</f>
        <v>The system should support the holding of the supplier Revenue Access number</v>
      </c>
      <c r="E8" t="str">
        <f>'F2-2'!C43</f>
        <v>D</v>
      </c>
      <c r="F8" s="106" t="str">
        <f>IF('F2-2'!D43="","",'F2-2'!D43)</f>
        <v/>
      </c>
      <c r="G8" s="106" t="str">
        <f>IF('F2-2'!E43="","",'F2-2'!E43)</f>
        <v/>
      </c>
      <c r="H8" s="105">
        <f>'F2-2'!F43</f>
        <v>1</v>
      </c>
    </row>
    <row r="9" spans="1:8" x14ac:dyDescent="0.25">
      <c r="A9" s="104" t="str">
        <f>'F2-2'!G45</f>
        <v>D-005</v>
      </c>
      <c r="B9" t="str">
        <f>"F2-2"</f>
        <v>F2-2</v>
      </c>
      <c r="C9" t="s">
        <v>501</v>
      </c>
      <c r="D9" s="106" t="str">
        <f>'F2-2'!B45</f>
        <v>The system should support the holding of the supplier tax clearance dates</v>
      </c>
      <c r="E9" t="str">
        <f>'F2-2'!C45</f>
        <v>D</v>
      </c>
      <c r="F9" s="106" t="str">
        <f>IF('F2-2'!D45="","",'F2-2'!D45)</f>
        <v/>
      </c>
      <c r="G9" s="106" t="str">
        <f>IF('F2-2'!E45="","",'F2-2'!E45)</f>
        <v/>
      </c>
      <c r="H9" s="105">
        <f>'F2-2'!F45</f>
        <v>1</v>
      </c>
    </row>
    <row r="10" spans="1:8" ht="25" x14ac:dyDescent="0.25">
      <c r="A10" s="104" t="str">
        <f>'F4'!G6</f>
        <v>D-006</v>
      </c>
      <c r="B10" t="str">
        <f t="shared" ref="B10:B16" si="0">"F4"</f>
        <v>F4</v>
      </c>
      <c r="C10" t="s">
        <v>502</v>
      </c>
      <c r="D10" s="106" t="str">
        <f>'F4'!B6</f>
        <v>The system should have a B.I. module OR a standard integration with third party B.I. products (E.g. Power B.I., Tableau,….)</v>
      </c>
      <c r="E10" t="str">
        <f>'F4'!C6</f>
        <v>D</v>
      </c>
      <c r="F10" s="106" t="str">
        <f>IF('F4'!D6="","",'F4'!D6)</f>
        <v/>
      </c>
      <c r="G10" s="106" t="str">
        <f>IF('F4'!E6="","",'F4'!E6)</f>
        <v/>
      </c>
      <c r="H10" s="105">
        <f>'F4'!F6</f>
        <v>1</v>
      </c>
    </row>
    <row r="11" spans="1:8" x14ac:dyDescent="0.25">
      <c r="A11" s="104" t="str">
        <f>'F4'!G7</f>
        <v>D-007</v>
      </c>
      <c r="B11" t="str">
        <f t="shared" si="0"/>
        <v>F4</v>
      </c>
      <c r="C11" t="s">
        <v>503</v>
      </c>
      <c r="D11" s="106" t="str">
        <f>'F4'!B7</f>
        <v>The system should facilitate notes to accounts in accordance with GAAP</v>
      </c>
      <c r="E11" t="str">
        <f>'F4'!C7</f>
        <v>D</v>
      </c>
      <c r="F11" s="106" t="str">
        <f>IF('F4'!D7="","",'F4'!D7)</f>
        <v/>
      </c>
      <c r="G11" s="106" t="str">
        <f>IF('F4'!E7="","",'F4'!E7)</f>
        <v/>
      </c>
      <c r="H11" s="105">
        <f>'F4'!F7</f>
        <v>1</v>
      </c>
    </row>
    <row r="12" spans="1:8" ht="25" x14ac:dyDescent="0.25">
      <c r="A12" s="104" t="str">
        <f>'F4'!G25</f>
        <v>D-008</v>
      </c>
      <c r="B12" t="str">
        <f t="shared" si="0"/>
        <v>F4</v>
      </c>
      <c r="C12" t="s">
        <v>504</v>
      </c>
      <c r="D12" s="106" t="str">
        <f>'F4'!B25</f>
        <v>The system should enable the production of reports in either a summary or detailed format</v>
      </c>
      <c r="E12" t="str">
        <f>'F4'!C25</f>
        <v>D</v>
      </c>
      <c r="F12" s="106" t="str">
        <f>IF('F4'!D25="","",'F4'!D25)</f>
        <v/>
      </c>
      <c r="G12" s="106" t="str">
        <f>IF('F4'!E25="","",'F4'!E25)</f>
        <v/>
      </c>
      <c r="H12" s="105">
        <f>'F4'!F25</f>
        <v>1</v>
      </c>
    </row>
    <row r="13" spans="1:8" ht="25" x14ac:dyDescent="0.25">
      <c r="A13" s="104" t="str">
        <f>'F4'!G27</f>
        <v>D-009</v>
      </c>
      <c r="B13" t="str">
        <f t="shared" si="0"/>
        <v>F4</v>
      </c>
      <c r="C13" t="s">
        <v>505</v>
      </c>
      <c r="D13" s="106" t="str">
        <f>'F4'!B27</f>
        <v xml:space="preserve">The system should have the ability to export data and reports in a format suitable for Microsoft Word </v>
      </c>
      <c r="E13" t="str">
        <f>'F4'!C27</f>
        <v>D</v>
      </c>
      <c r="F13" s="106" t="str">
        <f>IF('F4'!D27="","",'F4'!D27)</f>
        <v/>
      </c>
      <c r="G13" s="106" t="str">
        <f>IF('F4'!E27="","",'F4'!E27)</f>
        <v/>
      </c>
      <c r="H13" s="105">
        <f>'F4'!F27</f>
        <v>1</v>
      </c>
    </row>
    <row r="14" spans="1:8" ht="25" x14ac:dyDescent="0.25">
      <c r="A14" s="104" t="str">
        <f>'F4'!G29</f>
        <v>D-010</v>
      </c>
      <c r="B14" t="str">
        <f t="shared" si="0"/>
        <v>F4</v>
      </c>
      <c r="C14" t="s">
        <v>506</v>
      </c>
      <c r="D14" s="106" t="str">
        <f>'F4'!B29</f>
        <v>The system should have the ability to export data and reports as Adobe Acrobat portable document files (PDF)</v>
      </c>
      <c r="E14" t="str">
        <f>'F4'!C29</f>
        <v>D</v>
      </c>
      <c r="F14" s="106" t="str">
        <f>IF('F4'!D29="","",'F4'!D29)</f>
        <v/>
      </c>
      <c r="G14" s="106" t="str">
        <f>IF('F4'!E29="","",'F4'!E29)</f>
        <v/>
      </c>
      <c r="H14" s="105">
        <f>'F4'!F29</f>
        <v>1</v>
      </c>
    </row>
    <row r="15" spans="1:8" ht="25" x14ac:dyDescent="0.25">
      <c r="A15" s="104" t="str">
        <f>'F4'!G40</f>
        <v>D-011</v>
      </c>
      <c r="B15" t="str">
        <f t="shared" si="0"/>
        <v>F4</v>
      </c>
      <c r="C15" t="s">
        <v>507</v>
      </c>
      <c r="D15" s="106" t="str">
        <f>'F4'!B40</f>
        <v>The system should facilitate the automatic scheduling of reports to occur at a particular time</v>
      </c>
      <c r="E15" t="str">
        <f>'F4'!C40</f>
        <v>D</v>
      </c>
      <c r="F15" s="106" t="str">
        <f>IF('F4'!D40="","",'F4'!D40)</f>
        <v/>
      </c>
      <c r="G15" s="106" t="str">
        <f>IF('F4'!E40="","",'F4'!E40)</f>
        <v/>
      </c>
      <c r="H15" s="105">
        <f>'F4'!F40</f>
        <v>1</v>
      </c>
    </row>
    <row r="16" spans="1:8" ht="25" x14ac:dyDescent="0.25">
      <c r="A16" s="104" t="str">
        <f>'F4'!G41</f>
        <v>D-012</v>
      </c>
      <c r="B16" t="str">
        <f t="shared" si="0"/>
        <v>F4</v>
      </c>
      <c r="C16" t="s">
        <v>508</v>
      </c>
      <c r="D16" s="106" t="str">
        <f>'F4'!B41</f>
        <v xml:space="preserve">The system should allow for time scheduled reports to be distributed automatically by email at any given regular or irregular time </v>
      </c>
      <c r="E16" t="str">
        <f>'F4'!C41</f>
        <v>D</v>
      </c>
      <c r="F16" s="106" t="str">
        <f>IF('F4'!D41="","",'F4'!D41)</f>
        <v/>
      </c>
      <c r="G16" s="106" t="str">
        <f>IF('F4'!E41="","",'F4'!E41)</f>
        <v/>
      </c>
      <c r="H16" s="105">
        <f>'F4'!F41</f>
        <v>1</v>
      </c>
    </row>
    <row r="17" spans="1:8" x14ac:dyDescent="0.25">
      <c r="A17" s="104" t="str">
        <f>'F5'!G7</f>
        <v>D-013</v>
      </c>
      <c r="B17" t="str">
        <f>"F5"</f>
        <v>F5</v>
      </c>
      <c r="C17" t="s">
        <v>509</v>
      </c>
      <c r="D17" s="106" t="str">
        <f>'F5'!B7</f>
        <v>The system should have the facility to record asset quantities</v>
      </c>
      <c r="E17" t="str">
        <f>'F5'!C7</f>
        <v>D</v>
      </c>
      <c r="F17" s="106" t="str">
        <f>IF('F5'!D7="","",'F5'!D7)</f>
        <v/>
      </c>
      <c r="G17" s="106" t="str">
        <f>IF('F5'!E7="","",'F5'!E7)</f>
        <v/>
      </c>
      <c r="H17" s="105">
        <f>'F5'!F7</f>
        <v>1</v>
      </c>
    </row>
    <row r="18" spans="1:8" ht="25" x14ac:dyDescent="0.25">
      <c r="A18" s="104" t="str">
        <f>'F5'!G18</f>
        <v>D-014</v>
      </c>
      <c r="B18" t="str">
        <f>"F5"</f>
        <v>F5</v>
      </c>
      <c r="C18" t="s">
        <v>510</v>
      </c>
      <c r="D18" s="106" t="str">
        <f>'F5'!B18</f>
        <v>The system should have the facility to automatically post depreciation to the nominal ledger by an authorised user</v>
      </c>
      <c r="E18" t="str">
        <f>'F5'!C18</f>
        <v>D</v>
      </c>
      <c r="F18" s="106" t="str">
        <f>IF('F5'!D18="","",'F5'!D18)</f>
        <v/>
      </c>
      <c r="G18" s="106" t="str">
        <f>IF('F5'!E18="","",'F5'!E18)</f>
        <v/>
      </c>
      <c r="H18" s="105">
        <f>'F5'!F18</f>
        <v>1</v>
      </c>
    </row>
    <row r="19" spans="1:8" ht="25" x14ac:dyDescent="0.25">
      <c r="A19" s="104" t="str">
        <f>'F5'!G19</f>
        <v>D-015</v>
      </c>
      <c r="B19" t="str">
        <f>"F5"</f>
        <v>F5</v>
      </c>
      <c r="C19" t="s">
        <v>511</v>
      </c>
      <c r="D19" s="106" t="str">
        <f>'F5'!B19</f>
        <v>The system should produce an audit log and journal log of the depreciation postings</v>
      </c>
      <c r="E19" t="str">
        <f>'F5'!C19</f>
        <v>D</v>
      </c>
      <c r="F19" s="106" t="str">
        <f>IF('F5'!D19="","",'F5'!D19)</f>
        <v/>
      </c>
      <c r="G19" s="106" t="str">
        <f>IF('F5'!E19="","",'F5'!E19)</f>
        <v/>
      </c>
      <c r="H19" s="105">
        <f>'F5'!F19</f>
        <v>1</v>
      </c>
    </row>
    <row r="20" spans="1:8" x14ac:dyDescent="0.25">
      <c r="A20" s="104" t="str">
        <f>'F5'!G20</f>
        <v>D-016</v>
      </c>
      <c r="B20" t="str">
        <f>"F5"</f>
        <v>F5</v>
      </c>
      <c r="C20" t="s">
        <v>512</v>
      </c>
      <c r="D20" s="106" t="str">
        <f>'F5'!B20</f>
        <v>The system should facilitate the revaluation of assets</v>
      </c>
      <c r="E20" t="str">
        <f>'F5'!C20</f>
        <v>D</v>
      </c>
      <c r="F20" s="106" t="str">
        <f>IF('F5'!D20="","",'F5'!D20)</f>
        <v/>
      </c>
      <c r="G20" s="106" t="str">
        <f>IF('F5'!E20="","",'F5'!E20)</f>
        <v/>
      </c>
      <c r="H20" s="105">
        <f>'F5'!F20</f>
        <v>1</v>
      </c>
    </row>
    <row r="21" spans="1:8" ht="25" x14ac:dyDescent="0.25">
      <c r="A21" s="104" t="str">
        <f>'F6'!G10</f>
        <v>D-017</v>
      </c>
      <c r="B21" t="str">
        <f t="shared" ref="B21:B35" si="1">"F6"</f>
        <v>F6</v>
      </c>
      <c r="C21" t="s">
        <v>513</v>
      </c>
      <c r="D21" s="106" t="str">
        <f>'F6'!B10</f>
        <v>The system should cater for a number of warehouse locations with ability to roll-out to additional.</v>
      </c>
      <c r="E21" t="str">
        <f>'F6'!C10</f>
        <v>D</v>
      </c>
      <c r="F21" s="106" t="str">
        <f>IF('F6'!D10="","",'F6'!D10)</f>
        <v/>
      </c>
      <c r="G21" s="106" t="str">
        <f>IF('F6'!E10="","",'F6'!E10)</f>
        <v/>
      </c>
      <c r="H21" s="105">
        <f>'F6'!F10</f>
        <v>1</v>
      </c>
    </row>
    <row r="22" spans="1:8" ht="25" x14ac:dyDescent="0.25">
      <c r="A22" s="104" t="str">
        <f>'F6'!G11</f>
        <v>D-018</v>
      </c>
      <c r="B22" t="str">
        <f t="shared" si="1"/>
        <v>F6</v>
      </c>
      <c r="C22" t="s">
        <v>514</v>
      </c>
      <c r="D22" s="106" t="str">
        <f>'F6'!B11</f>
        <v>The system should manage the movement between the offsite and onsite warehouses.</v>
      </c>
      <c r="E22" t="str">
        <f>'F6'!C11</f>
        <v>D</v>
      </c>
      <c r="F22" s="106" t="str">
        <f>IF('F6'!D11="","",'F6'!D11)</f>
        <v/>
      </c>
      <c r="G22" s="106" t="str">
        <f>IF('F6'!E11="","",'F6'!E11)</f>
        <v/>
      </c>
      <c r="H22" s="105">
        <f>'F6'!F11</f>
        <v>1</v>
      </c>
    </row>
    <row r="23" spans="1:8" x14ac:dyDescent="0.25">
      <c r="A23" s="104" t="str">
        <f>'F6'!G15</f>
        <v>D-019</v>
      </c>
      <c r="B23" t="str">
        <f t="shared" si="1"/>
        <v>F6</v>
      </c>
      <c r="C23" t="s">
        <v>515</v>
      </c>
      <c r="D23" s="106" t="str">
        <f>'F6'!B15</f>
        <v>The system should provide despatches from stock</v>
      </c>
      <c r="E23" t="str">
        <f>'F6'!C15</f>
        <v>D</v>
      </c>
      <c r="F23" s="106" t="str">
        <f>IF('F6'!D15="","",'F6'!D15)</f>
        <v/>
      </c>
      <c r="G23" s="106" t="str">
        <f>IF('F6'!E15="","",'F6'!E15)</f>
        <v/>
      </c>
      <c r="H23" s="105">
        <f>'F6'!F15</f>
        <v>1</v>
      </c>
    </row>
    <row r="24" spans="1:8" x14ac:dyDescent="0.25">
      <c r="A24" s="104" t="str">
        <f>'F6'!G16</f>
        <v>D-020</v>
      </c>
      <c r="B24" t="str">
        <f t="shared" si="1"/>
        <v>F6</v>
      </c>
      <c r="C24" t="s">
        <v>516</v>
      </c>
      <c r="D24" s="106" t="str">
        <f>'F6'!B16</f>
        <v>The system should manage the allocation of stock to internal RIA departments</v>
      </c>
      <c r="E24" t="str">
        <f>'F6'!C16</f>
        <v>D</v>
      </c>
      <c r="F24" s="106" t="str">
        <f>IF('F6'!D16="","",'F6'!D16)</f>
        <v/>
      </c>
      <c r="G24" s="106" t="str">
        <f>IF('F6'!E16="","",'F6'!E16)</f>
        <v/>
      </c>
      <c r="H24" s="105">
        <f>'F6'!F16</f>
        <v>1</v>
      </c>
    </row>
    <row r="25" spans="1:8" ht="25" x14ac:dyDescent="0.25">
      <c r="A25" s="104" t="str">
        <f>'F6'!G17</f>
        <v>D-021</v>
      </c>
      <c r="B25" t="str">
        <f t="shared" si="1"/>
        <v>F6</v>
      </c>
      <c r="C25" t="s">
        <v>517</v>
      </c>
      <c r="D25" s="106" t="str">
        <f>'F6'!B17</f>
        <v>The system should allow for the tracking of stock by extensive criteria e.g. location, dates, items, and volumes.</v>
      </c>
      <c r="E25" t="str">
        <f>'F6'!C17</f>
        <v>D</v>
      </c>
      <c r="F25" s="106" t="str">
        <f>IF('F6'!D17="","",'F6'!D17)</f>
        <v/>
      </c>
      <c r="G25" s="106" t="str">
        <f>IF('F6'!E17="","",'F6'!E17)</f>
        <v/>
      </c>
      <c r="H25" s="105">
        <f>'F6'!F17</f>
        <v>1</v>
      </c>
    </row>
    <row r="26" spans="1:8" ht="25" x14ac:dyDescent="0.25">
      <c r="A26" s="104" t="str">
        <f>'F6'!G18</f>
        <v>D-022</v>
      </c>
      <c r="B26" t="str">
        <f t="shared" si="1"/>
        <v>F6</v>
      </c>
      <c r="C26" t="s">
        <v>518</v>
      </c>
      <c r="D26" s="106" t="str">
        <f>'F6'!B18</f>
        <v xml:space="preserve">The system should produce reports by multiple types of code or number required.  </v>
      </c>
      <c r="E26" t="str">
        <f>'F6'!C18</f>
        <v>D</v>
      </c>
      <c r="F26" s="106" t="str">
        <f>IF('F6'!D18="","",'F6'!D18)</f>
        <v/>
      </c>
      <c r="G26" s="106" t="str">
        <f>IF('F6'!E18="","",'F6'!E18)</f>
        <v/>
      </c>
      <c r="H26" s="105">
        <f>'F6'!F18</f>
        <v>1</v>
      </c>
    </row>
    <row r="27" spans="1:8" ht="25" x14ac:dyDescent="0.25">
      <c r="A27" s="104" t="str">
        <f>'F6'!G24</f>
        <v>D-023</v>
      </c>
      <c r="B27" t="str">
        <f t="shared" si="1"/>
        <v>F6</v>
      </c>
      <c r="C27" t="s">
        <v>519</v>
      </c>
      <c r="D27" s="106" t="str">
        <f>'F6'!B24</f>
        <v>The system should be able to differentiate between critical stock with long lead times, and other stock with short lead times.</v>
      </c>
      <c r="E27" t="str">
        <f>'F6'!C24</f>
        <v>D</v>
      </c>
      <c r="F27" s="106" t="str">
        <f>IF('F6'!D24="","",'F6'!D24)</f>
        <v/>
      </c>
      <c r="G27" s="106" t="str">
        <f>IF('F6'!E24="","",'F6'!E24)</f>
        <v/>
      </c>
      <c r="H27" s="105">
        <f>'F6'!F24</f>
        <v>1</v>
      </c>
    </row>
    <row r="28" spans="1:8" ht="25" x14ac:dyDescent="0.25">
      <c r="A28" s="104" t="str">
        <f>'F6'!G25</f>
        <v>D-024</v>
      </c>
      <c r="B28" t="str">
        <f t="shared" si="1"/>
        <v>F6</v>
      </c>
      <c r="C28" t="s">
        <v>520</v>
      </c>
      <c r="D28" s="106" t="str">
        <f>'F6'!B25</f>
        <v>The system should interface with procurement processing, to profile details of stock items and default suppliers for each stock item</v>
      </c>
      <c r="E28" t="str">
        <f>'F6'!C25</f>
        <v>D</v>
      </c>
      <c r="F28" s="106" t="str">
        <f>IF('F6'!D25="","",'F6'!D25)</f>
        <v/>
      </c>
      <c r="G28" s="106" t="str">
        <f>IF('F6'!E25="","",'F6'!E25)</f>
        <v/>
      </c>
      <c r="H28" s="105">
        <f>'F6'!F25</f>
        <v>1</v>
      </c>
    </row>
    <row r="29" spans="1:8" ht="25" x14ac:dyDescent="0.25">
      <c r="A29" s="104" t="str">
        <f>'F6'!G26</f>
        <v>D-025</v>
      </c>
      <c r="B29" t="str">
        <f t="shared" si="1"/>
        <v>F6</v>
      </c>
      <c r="C29" t="s">
        <v>521</v>
      </c>
      <c r="D29" s="106" t="str">
        <f>'F6'!B26</f>
        <v>The system should interface with purchase order processing, and view details of preferred and default suppliers for each stock item</v>
      </c>
      <c r="E29" t="str">
        <f>'F6'!C26</f>
        <v>D</v>
      </c>
      <c r="F29" s="106" t="str">
        <f>IF('F6'!D26="","",'F6'!D26)</f>
        <v/>
      </c>
      <c r="G29" s="106" t="str">
        <f>IF('F6'!E26="","",'F6'!E26)</f>
        <v/>
      </c>
      <c r="H29" s="105">
        <f>'F6'!F26</f>
        <v>1</v>
      </c>
    </row>
    <row r="30" spans="1:8" ht="25" x14ac:dyDescent="0.25">
      <c r="A30" s="104" t="str">
        <f>'F6'!G34</f>
        <v>D-026</v>
      </c>
      <c r="B30" t="str">
        <f t="shared" si="1"/>
        <v>F6</v>
      </c>
      <c r="C30" t="s">
        <v>522</v>
      </c>
      <c r="D30" s="106" t="str">
        <f>'F6'!B34</f>
        <v>The system should be able to plan to maintain up to one year of safety stock of critical items</v>
      </c>
      <c r="E30" t="str">
        <f>'F6'!C34</f>
        <v>D</v>
      </c>
      <c r="F30" s="106" t="str">
        <f>IF('F6'!D34="","",'F6'!D34)</f>
        <v/>
      </c>
      <c r="G30" s="106" t="str">
        <f>IF('F6'!E34="","",'F6'!E34)</f>
        <v/>
      </c>
      <c r="H30" s="105">
        <f>'F6'!F34</f>
        <v>1</v>
      </c>
    </row>
    <row r="31" spans="1:8" x14ac:dyDescent="0.25">
      <c r="A31" s="104" t="str">
        <f>'F6'!G35</f>
        <v>D-027</v>
      </c>
      <c r="B31" t="str">
        <f t="shared" si="1"/>
        <v>F6</v>
      </c>
      <c r="C31" t="s">
        <v>523</v>
      </c>
      <c r="D31" s="106" t="str">
        <f>'F6'!B35</f>
        <v>The system should generate reminders to order stock with long lead times</v>
      </c>
      <c r="E31" t="str">
        <f>'F6'!C35</f>
        <v>D</v>
      </c>
      <c r="F31" s="106" t="str">
        <f>IF('F6'!D35="","",'F6'!D35)</f>
        <v/>
      </c>
      <c r="G31" s="106" t="str">
        <f>IF('F6'!E35="","",'F6'!E35)</f>
        <v/>
      </c>
      <c r="H31" s="105">
        <f>'F6'!F35</f>
        <v>1</v>
      </c>
    </row>
    <row r="32" spans="1:8" ht="25" x14ac:dyDescent="0.25">
      <c r="A32" s="104" t="str">
        <f>'F6'!G36</f>
        <v>D-028</v>
      </c>
      <c r="B32" t="str">
        <f t="shared" si="1"/>
        <v>F6</v>
      </c>
      <c r="C32" t="s">
        <v>524</v>
      </c>
      <c r="D32" s="106" t="str">
        <f>'F6'!B36</f>
        <v>The system should allow departments to update estimated critical stock needs (including stock that should be ordered early with long lead times)</v>
      </c>
      <c r="E32" t="str">
        <f>'F6'!C36</f>
        <v>D</v>
      </c>
      <c r="F32" s="106" t="str">
        <f>IF('F6'!D36="","",'F6'!D36)</f>
        <v/>
      </c>
      <c r="G32" s="106" t="str">
        <f>IF('F6'!E36="","",'F6'!E36)</f>
        <v/>
      </c>
      <c r="H32" s="105">
        <f>'F6'!F36</f>
        <v>1</v>
      </c>
    </row>
    <row r="33" spans="1:8" ht="25" x14ac:dyDescent="0.25">
      <c r="A33" s="104" t="str">
        <f>'F6'!G37</f>
        <v>D-029</v>
      </c>
      <c r="B33" t="str">
        <f t="shared" si="1"/>
        <v>F6</v>
      </c>
      <c r="C33" t="s">
        <v>525</v>
      </c>
      <c r="D33" s="106" t="str">
        <f>'F6'!B37</f>
        <v>The system should calculate critical stock requirements based on estimated demand, taking current stock levels and safety stock levels into account</v>
      </c>
      <c r="E33" t="str">
        <f>'F6'!C37</f>
        <v>D</v>
      </c>
      <c r="F33" s="106" t="str">
        <f>IF('F6'!D37="","",'F6'!D37)</f>
        <v/>
      </c>
      <c r="G33" s="106" t="str">
        <f>IF('F6'!E37="","",'F6'!E37)</f>
        <v/>
      </c>
      <c r="H33" s="105">
        <f>'F6'!F37</f>
        <v>1</v>
      </c>
    </row>
    <row r="34" spans="1:8" ht="25" x14ac:dyDescent="0.25">
      <c r="A34" s="104" t="str">
        <f>'F6'!G38</f>
        <v>D-030</v>
      </c>
      <c r="B34" t="str">
        <f t="shared" si="1"/>
        <v>F6</v>
      </c>
      <c r="C34" t="s">
        <v>526</v>
      </c>
      <c r="D34" s="106" t="str">
        <f>'F6'!B38</f>
        <v>The stock module should facilitate individual departments within RIA to request future essential stock requirements</v>
      </c>
      <c r="E34" t="str">
        <f>'F6'!C38</f>
        <v>D</v>
      </c>
      <c r="F34" s="106" t="str">
        <f>IF('F6'!D38="","",'F6'!D38)</f>
        <v/>
      </c>
      <c r="G34" s="106" t="str">
        <f>IF('F6'!E38="","",'F6'!E38)</f>
        <v/>
      </c>
      <c r="H34" s="105">
        <f>'F6'!F38</f>
        <v>1</v>
      </c>
    </row>
    <row r="35" spans="1:8" ht="25" x14ac:dyDescent="0.25">
      <c r="A35" s="104" t="str">
        <f>'F6'!G39</f>
        <v>D-031</v>
      </c>
      <c r="B35" t="str">
        <f t="shared" si="1"/>
        <v>F6</v>
      </c>
      <c r="C35" t="s">
        <v>527</v>
      </c>
      <c r="D35" s="106" t="str">
        <f>'F6'!B39</f>
        <v>The stock module should facilitate consolidation of RIA department stock requirements to calculate order quantities</v>
      </c>
      <c r="E35" t="str">
        <f>'F6'!C39</f>
        <v>D</v>
      </c>
      <c r="F35" s="106" t="str">
        <f>IF('F6'!D39="","",'F6'!D39)</f>
        <v/>
      </c>
      <c r="G35" s="106" t="str">
        <f>IF('F6'!E39="","",'F6'!E39)</f>
        <v/>
      </c>
      <c r="H35" s="105">
        <f>'F6'!F39</f>
        <v>1</v>
      </c>
    </row>
    <row r="36" spans="1:8" ht="25" x14ac:dyDescent="0.25">
      <c r="A36" s="104" t="str">
        <f>'F7'!G5</f>
        <v>D-032</v>
      </c>
      <c r="B36" t="str">
        <f>"F7"</f>
        <v>F7</v>
      </c>
      <c r="C36" t="s">
        <v>528</v>
      </c>
      <c r="D36" s="106" t="str">
        <f>'F7'!B5</f>
        <v>The system should have the ability to receive and send electronic bank statements/transactions directly from online sources to the bank module</v>
      </c>
      <c r="E36" t="str">
        <f>'F7'!C5</f>
        <v>D</v>
      </c>
      <c r="F36" s="106" t="str">
        <f>IF('F7'!D5="","",'F7'!D5)</f>
        <v/>
      </c>
      <c r="G36" s="106" t="str">
        <f>IF('F7'!E5="","",'F7'!E5)</f>
        <v/>
      </c>
      <c r="H36" s="105">
        <f>'F7'!F5</f>
        <v>1</v>
      </c>
    </row>
    <row r="37" spans="1:8" ht="62.5" x14ac:dyDescent="0.25">
      <c r="A37" s="104" t="str">
        <f>'F7'!G8</f>
        <v>D-033</v>
      </c>
      <c r="B37" t="str">
        <f>"F7"</f>
        <v>F7</v>
      </c>
      <c r="C37" t="s">
        <v>529</v>
      </c>
      <c r="D37" s="106" t="str">
        <f>'F7'!B8</f>
        <v>The  system should provide documented APIs, OData feeds or equivalent secure data access methods using industry standard formats such as REST, JSON, XML or equivalent. The tenderer must describe available access methods, the data exposed, authentication, permissions, audit logging, rate limits, licensing, and whether access is read-only or read/write.</v>
      </c>
      <c r="E37" t="str">
        <f>'F7'!C8</f>
        <v>D</v>
      </c>
      <c r="F37" s="106" t="str">
        <f>IF('F7'!D8="","",'F7'!D8)</f>
        <v/>
      </c>
      <c r="G37" s="106" t="str">
        <f>IF('F7'!E8="","",'F7'!E8)</f>
        <v/>
      </c>
      <c r="H37" s="105">
        <f>'F7'!F8</f>
        <v>1</v>
      </c>
    </row>
    <row r="38" spans="1:8" x14ac:dyDescent="0.25">
      <c r="A38" s="104" t="str">
        <f>'F7'!G11</f>
        <v>D-034</v>
      </c>
      <c r="B38" t="str">
        <f>"F7"</f>
        <v>F7</v>
      </c>
      <c r="C38" t="s">
        <v>530</v>
      </c>
      <c r="D38" s="106" t="str">
        <f>'F7'!B11</f>
        <v xml:space="preserve">The system should support petty cash payments </v>
      </c>
      <c r="E38" t="str">
        <f>'F7'!C11</f>
        <v>D</v>
      </c>
      <c r="F38" s="106" t="str">
        <f>IF('F7'!D11="","",'F7'!D11)</f>
        <v/>
      </c>
      <c r="G38" s="106" t="str">
        <f>IF('F7'!E11="","",'F7'!E11)</f>
        <v/>
      </c>
      <c r="H38" s="105">
        <f>'F7'!F11</f>
        <v>1</v>
      </c>
    </row>
    <row r="39" spans="1:8" x14ac:dyDescent="0.25">
      <c r="A39" s="104" t="str">
        <f>'F7'!G23</f>
        <v>D-035</v>
      </c>
      <c r="B39" t="str">
        <f>"F7"</f>
        <v>F7</v>
      </c>
      <c r="C39" t="s">
        <v>531</v>
      </c>
      <c r="D39" s="106" t="str">
        <f>'F7'!B23</f>
        <v>The system should support a petty cash facility</v>
      </c>
      <c r="E39" t="str">
        <f>'F7'!C23</f>
        <v>D</v>
      </c>
      <c r="F39" s="106" t="str">
        <f>IF('F7'!D23="","",'F7'!D23)</f>
        <v/>
      </c>
      <c r="G39" s="106" t="str">
        <f>IF('F7'!E23="","",'F7'!E23)</f>
        <v/>
      </c>
      <c r="H39" s="105">
        <f>'F7'!F23</f>
        <v>1</v>
      </c>
    </row>
    <row r="40" spans="1:8" x14ac:dyDescent="0.25">
      <c r="A40" s="104" t="str">
        <f>'F7'!G25</f>
        <v>D-036</v>
      </c>
      <c r="B40" t="str">
        <f>"F7"</f>
        <v>F7</v>
      </c>
      <c r="C40" t="s">
        <v>532</v>
      </c>
      <c r="D40" s="106" t="str">
        <f>'F7'!B25</f>
        <v>The system should provide real time updates to cash flow forecasting</v>
      </c>
      <c r="E40" t="str">
        <f>'F7'!C25</f>
        <v>D</v>
      </c>
      <c r="F40" s="106" t="str">
        <f>IF('F7'!D25="","",'F7'!D25)</f>
        <v/>
      </c>
      <c r="G40" s="106" t="str">
        <f>IF('F7'!E25="","",'F7'!E25)</f>
        <v/>
      </c>
      <c r="H40" s="105">
        <f>'F7'!F25</f>
        <v>1</v>
      </c>
    </row>
    <row r="41" spans="1:8" ht="25" x14ac:dyDescent="0.25">
      <c r="A41" s="104" t="str">
        <f>'F8'!G5</f>
        <v>D-037</v>
      </c>
      <c r="B41" t="str">
        <f t="shared" ref="B41:B52" si="2">"F8"</f>
        <v>F8</v>
      </c>
      <c r="C41" t="s">
        <v>533</v>
      </c>
      <c r="D41" s="106" t="str">
        <f>'F8'!B5</f>
        <v>The system should have the ability to enter budget data for a number of years in advance</v>
      </c>
      <c r="E41" t="str">
        <f>'F8'!C5</f>
        <v>D</v>
      </c>
      <c r="F41" s="106" t="str">
        <f>IF('F8'!D5="","",'F8'!D5)</f>
        <v/>
      </c>
      <c r="G41" s="106" t="str">
        <f>IF('F8'!E5="","",'F8'!E5)</f>
        <v/>
      </c>
      <c r="H41" s="105">
        <f>'F8'!F5</f>
        <v>1</v>
      </c>
    </row>
    <row r="42" spans="1:8" ht="25" x14ac:dyDescent="0.25">
      <c r="A42" s="104" t="str">
        <f>'F8'!G6</f>
        <v>D-038</v>
      </c>
      <c r="B42" t="str">
        <f t="shared" si="2"/>
        <v>F8</v>
      </c>
      <c r="C42" t="s">
        <v>534</v>
      </c>
      <c r="D42" s="106" t="str">
        <f>'F8'!B6</f>
        <v>The budgets should provide an option to start the current budget based on PY actual’s * percentage change</v>
      </c>
      <c r="E42" t="str">
        <f>'F8'!C6</f>
        <v>D</v>
      </c>
      <c r="F42" s="106" t="str">
        <f>IF('F8'!D6="","",'F8'!D6)</f>
        <v/>
      </c>
      <c r="G42" s="106" t="str">
        <f>IF('F8'!E6="","",'F8'!E6)</f>
        <v/>
      </c>
      <c r="H42" s="105">
        <f>'F8'!F6</f>
        <v>1</v>
      </c>
    </row>
    <row r="43" spans="1:8" ht="25" x14ac:dyDescent="0.25">
      <c r="A43" s="104" t="str">
        <f>'F8'!G7</f>
        <v>D-039</v>
      </c>
      <c r="B43" t="str">
        <f t="shared" si="2"/>
        <v>F8</v>
      </c>
      <c r="C43" t="s">
        <v>535</v>
      </c>
      <c r="D43" s="106" t="str">
        <f>'F8'!B7</f>
        <v>The budgets should provide an option to start the current budget based on last years budget amounts * percentage change.</v>
      </c>
      <c r="E43" t="str">
        <f>'F8'!C7</f>
        <v>D</v>
      </c>
      <c r="F43" s="106" t="str">
        <f>IF('F8'!D7="","",'F8'!D7)</f>
        <v/>
      </c>
      <c r="G43" s="106" t="str">
        <f>IF('F8'!E7="","",'F8'!E7)</f>
        <v/>
      </c>
      <c r="H43" s="105">
        <f>'F8'!F7</f>
        <v>1</v>
      </c>
    </row>
    <row r="44" spans="1:8" ht="25" x14ac:dyDescent="0.25">
      <c r="A44" s="104" t="str">
        <f>'F8'!G10</f>
        <v>D-040</v>
      </c>
      <c r="B44" t="str">
        <f t="shared" si="2"/>
        <v>F8</v>
      </c>
      <c r="C44" t="s">
        <v>536</v>
      </c>
      <c r="D44" s="106" t="str">
        <f>'F8'!B10</f>
        <v>The system should facilitate the preparation of a starting position of the next years budget based on a roll forward of the current years budget</v>
      </c>
      <c r="E44" t="str">
        <f>'F8'!C10</f>
        <v>D</v>
      </c>
      <c r="F44" s="106" t="str">
        <f>IF('F8'!D10="","",'F8'!D10)</f>
        <v/>
      </c>
      <c r="G44" s="106" t="str">
        <f>IF('F8'!E10="","",'F8'!E10)</f>
        <v/>
      </c>
      <c r="H44" s="105">
        <f>'F8'!F10</f>
        <v>1</v>
      </c>
    </row>
    <row r="45" spans="1:8" x14ac:dyDescent="0.25">
      <c r="A45" s="104" t="str">
        <f>'F8'!G11</f>
        <v>D-041</v>
      </c>
      <c r="B45" t="str">
        <f t="shared" si="2"/>
        <v>F8</v>
      </c>
      <c r="C45" t="s">
        <v>537</v>
      </c>
      <c r="D45" s="106" t="str">
        <f>'F8'!B11</f>
        <v>The system should allow for budget allocation to budget holders</v>
      </c>
      <c r="E45" t="str">
        <f>'F8'!C11</f>
        <v>D</v>
      </c>
      <c r="F45" s="106" t="str">
        <f>IF('F8'!D11="","",'F8'!D11)</f>
        <v/>
      </c>
      <c r="G45" s="106" t="str">
        <f>IF('F8'!E11="","",'F8'!E11)</f>
        <v/>
      </c>
      <c r="H45" s="105">
        <f>'F8'!F11</f>
        <v>1</v>
      </c>
    </row>
    <row r="46" spans="1:8" x14ac:dyDescent="0.25">
      <c r="A46" s="104" t="str">
        <f>'F8'!G18</f>
        <v>D-042</v>
      </c>
      <c r="B46" t="str">
        <f t="shared" si="2"/>
        <v>F8</v>
      </c>
      <c r="C46" t="s">
        <v>538</v>
      </c>
      <c r="D46" s="106" t="str">
        <f>'F8'!B18</f>
        <v>The system should allow for the creation of cash flow budgets</v>
      </c>
      <c r="E46" t="str">
        <f>'F8'!C18</f>
        <v>D</v>
      </c>
      <c r="F46" s="106" t="str">
        <f>IF('F8'!D18="","",'F8'!D18)</f>
        <v/>
      </c>
      <c r="G46" s="106" t="str">
        <f>IF('F8'!E18="","",'F8'!E18)</f>
        <v/>
      </c>
      <c r="H46" s="105">
        <f>'F8'!F18</f>
        <v>1</v>
      </c>
    </row>
    <row r="47" spans="1:8" x14ac:dyDescent="0.25">
      <c r="A47" s="104" t="str">
        <f>'F8'!G19</f>
        <v>D-043</v>
      </c>
      <c r="B47" t="str">
        <f t="shared" si="2"/>
        <v>F8</v>
      </c>
      <c r="C47" t="s">
        <v>539</v>
      </c>
      <c r="D47" s="106" t="str">
        <f>'F8'!B19</f>
        <v>The system should facilitate capital projects budgeting</v>
      </c>
      <c r="E47" t="str">
        <f>'F8'!C19</f>
        <v>D</v>
      </c>
      <c r="F47" s="106" t="str">
        <f>IF('F8'!D19="","",'F8'!D19)</f>
        <v/>
      </c>
      <c r="G47" s="106" t="str">
        <f>IF('F8'!E19="","",'F8'!E19)</f>
        <v/>
      </c>
      <c r="H47" s="105">
        <f>'F8'!F19</f>
        <v>1</v>
      </c>
    </row>
    <row r="48" spans="1:8" ht="37.5" x14ac:dyDescent="0.25">
      <c r="A48" s="104" t="str">
        <f>'F8'!G28</f>
        <v>D-044</v>
      </c>
      <c r="B48" t="str">
        <f t="shared" si="2"/>
        <v>F8</v>
      </c>
      <c r="C48" t="s">
        <v>540</v>
      </c>
      <c r="D48" s="106" t="str">
        <f>'F8'!B28</f>
        <v>The system should support a budget tolerance within cost centres which allow an authorised user to offset budget in one area of their responsibility to another area of their responsibility</v>
      </c>
      <c r="E48" t="str">
        <f>'F8'!C28</f>
        <v>D</v>
      </c>
      <c r="F48" s="106" t="str">
        <f>IF('F8'!D28="","",'F8'!D28)</f>
        <v/>
      </c>
      <c r="G48" s="106" t="str">
        <f>IF('F8'!E28="","",'F8'!E28)</f>
        <v/>
      </c>
      <c r="H48" s="105">
        <f>'F8'!F28</f>
        <v>1</v>
      </c>
    </row>
    <row r="49" spans="1:8" x14ac:dyDescent="0.25">
      <c r="A49" s="104" t="str">
        <f>'F8'!G29</f>
        <v>D-045</v>
      </c>
      <c r="B49" t="str">
        <f t="shared" si="2"/>
        <v>F8</v>
      </c>
      <c r="C49" t="s">
        <v>541</v>
      </c>
      <c r="D49" s="106" t="str">
        <f>'F8'!B29</f>
        <v>The system should allow for the budget to be flexed</v>
      </c>
      <c r="E49" t="str">
        <f>'F8'!C29</f>
        <v>D</v>
      </c>
      <c r="F49" s="106" t="str">
        <f>IF('F8'!D29="","",'F8'!D29)</f>
        <v/>
      </c>
      <c r="G49" s="106" t="str">
        <f>IF('F8'!E29="","",'F8'!E29)</f>
        <v/>
      </c>
      <c r="H49" s="105">
        <f>'F8'!F29</f>
        <v>1</v>
      </c>
    </row>
    <row r="50" spans="1:8" ht="25" x14ac:dyDescent="0.25">
      <c r="A50" s="104" t="str">
        <f>'F8'!G30</f>
        <v>D-046</v>
      </c>
      <c r="B50" t="str">
        <f t="shared" si="2"/>
        <v>F8</v>
      </c>
      <c r="C50" t="s">
        <v>542</v>
      </c>
      <c r="D50" s="106" t="str">
        <f>'F8'!B30</f>
        <v>The system should facilitate the retention of multi annual budgets in order to provide multi-year forecasts.</v>
      </c>
      <c r="E50" t="str">
        <f>'F8'!C30</f>
        <v>D</v>
      </c>
      <c r="F50" s="106" t="str">
        <f>IF('F8'!D30="","",'F8'!D30)</f>
        <v/>
      </c>
      <c r="G50" s="106" t="str">
        <f>IF('F8'!E30="","",'F8'!E30)</f>
        <v/>
      </c>
      <c r="H50" s="105">
        <f>'F8'!F30</f>
        <v>1</v>
      </c>
    </row>
    <row r="51" spans="1:8" x14ac:dyDescent="0.25">
      <c r="A51" s="104" t="str">
        <f>'F8'!G32</f>
        <v>D-047</v>
      </c>
      <c r="B51" t="str">
        <f t="shared" si="2"/>
        <v>F8</v>
      </c>
      <c r="C51" t="s">
        <v>543</v>
      </c>
      <c r="D51" s="106" t="str">
        <f>'F8'!B32</f>
        <v>The system should facilitate cash forecasting on an annual basis</v>
      </c>
      <c r="E51" t="str">
        <f>'F8'!C32</f>
        <v>D</v>
      </c>
      <c r="F51" s="106" t="str">
        <f>IF('F8'!D32="","",'F8'!D32)</f>
        <v/>
      </c>
      <c r="G51" s="106" t="str">
        <f>IF('F8'!E32="","",'F8'!E32)</f>
        <v/>
      </c>
      <c r="H51" s="105">
        <f>'F8'!F32</f>
        <v>1</v>
      </c>
    </row>
    <row r="52" spans="1:8" x14ac:dyDescent="0.25">
      <c r="A52" s="104" t="str">
        <f>'F8'!G33</f>
        <v>D-048</v>
      </c>
      <c r="B52" t="str">
        <f t="shared" si="2"/>
        <v>F8</v>
      </c>
      <c r="C52" t="s">
        <v>544</v>
      </c>
      <c r="D52" s="106" t="str">
        <f>'F8'!B33</f>
        <v>The system should facilitate cash forecasting on a monthly basis</v>
      </c>
      <c r="E52" t="str">
        <f>'F8'!C33</f>
        <v>D</v>
      </c>
      <c r="F52" s="106" t="str">
        <f>IF('F8'!D33="","",'F8'!D33)</f>
        <v/>
      </c>
      <c r="G52" s="106" t="str">
        <f>IF('F8'!E33="","",'F8'!E33)</f>
        <v/>
      </c>
      <c r="H52" s="105">
        <f>'F8'!F33</f>
        <v>1</v>
      </c>
    </row>
    <row r="53" spans="1:8" x14ac:dyDescent="0.25">
      <c r="A53" s="104" t="str">
        <f>'F9'!G7</f>
        <v>D-049</v>
      </c>
      <c r="B53" t="str">
        <f>"F9"</f>
        <v>F9</v>
      </c>
      <c r="C53" t="s">
        <v>545</v>
      </c>
      <c r="D53" s="106" t="str">
        <f>'F9'!B7</f>
        <v>The system should support the recording of the carbon footprint of suppliers.</v>
      </c>
      <c r="E53" t="str">
        <f>'F9'!C7</f>
        <v>D</v>
      </c>
      <c r="F53" s="106" t="str">
        <f>IF('F9'!D7="","",'F9'!D7)</f>
        <v/>
      </c>
      <c r="G53" s="106" t="str">
        <f>IF('F9'!E7="","",'F9'!E7)</f>
        <v/>
      </c>
      <c r="H53" s="105">
        <f>'F9'!F7</f>
        <v>1</v>
      </c>
    </row>
    <row r="54" spans="1:8" ht="62.5" x14ac:dyDescent="0.25">
      <c r="A54" s="104" t="str">
        <f>'F9'!G8</f>
        <v>D-050</v>
      </c>
      <c r="B54" t="str">
        <f>"F9"</f>
        <v>F9</v>
      </c>
      <c r="C54" t="s">
        <v>546</v>
      </c>
      <c r="D54" s="106" t="str">
        <f>'F9'!B8</f>
        <v>The  system should provide documented APIs, OData feeds or equivalent secure data access methods using industry standard formats such as REST, JSON, XML or equivalent. The tenderer must describe available access methods, the data exposed, authentication, permissions, audit logging, rate limits, licensing, and whether access is read-only or read/write.</v>
      </c>
      <c r="E54" t="str">
        <f>'F9'!C8</f>
        <v>D</v>
      </c>
      <c r="F54" s="106" t="str">
        <f>IF('F9'!D8="","",'F9'!D8)</f>
        <v/>
      </c>
      <c r="G54" s="106" t="str">
        <f>IF('F9'!E8="","",'F9'!E8)</f>
        <v/>
      </c>
      <c r="H54" s="105">
        <f>'F9'!F8</f>
        <v>1</v>
      </c>
    </row>
    <row r="55" spans="1:8" ht="25" x14ac:dyDescent="0.25">
      <c r="A55" s="104" t="str">
        <f>'F9'!G9</f>
        <v>D-051</v>
      </c>
      <c r="B55" t="str">
        <f>"F9"</f>
        <v>F9</v>
      </c>
      <c r="C55" t="s">
        <v>547</v>
      </c>
      <c r="D55" s="106" t="str">
        <f>'F9'!B9</f>
        <v>The system should support employee travel carbon footprint calculation and tracking</v>
      </c>
      <c r="E55" t="str">
        <f>'F9'!C9</f>
        <v>D</v>
      </c>
      <c r="F55" s="106" t="str">
        <f>IF('F9'!D9="","",'F9'!D9)</f>
        <v/>
      </c>
      <c r="G55" s="106" t="str">
        <f>IF('F9'!E9="","",'F9'!E9)</f>
        <v/>
      </c>
      <c r="H55" s="105">
        <f>'F9'!F9</f>
        <v>1</v>
      </c>
    </row>
    <row r="56" spans="1:8" ht="25" x14ac:dyDescent="0.25">
      <c r="A56" s="104" t="str">
        <f>'F9'!G15</f>
        <v>D-052</v>
      </c>
      <c r="B56" t="str">
        <f>"F9"</f>
        <v>F9</v>
      </c>
      <c r="C56" t="s">
        <v>548</v>
      </c>
      <c r="D56" s="106" t="str">
        <f>'F9'!B15</f>
        <v>The system should allow for integration with an advanced electronic signature platform if not built in</v>
      </c>
      <c r="E56" t="str">
        <f>'F9'!C15</f>
        <v>D</v>
      </c>
      <c r="F56" s="106" t="str">
        <f>IF('F9'!D15="","",'F9'!D15)</f>
        <v/>
      </c>
      <c r="G56" s="106" t="str">
        <f>IF('F9'!E15="","",'F9'!E15)</f>
        <v/>
      </c>
      <c r="H56" s="105">
        <f>'F9'!F15</f>
        <v>1</v>
      </c>
    </row>
    <row r="57" spans="1:8" ht="50" x14ac:dyDescent="0.25">
      <c r="A57" s="104" t="str">
        <f>'F9'!G16</f>
        <v>D-053</v>
      </c>
      <c r="B57" t="str">
        <f>"F9"</f>
        <v>F9</v>
      </c>
      <c r="C57" t="s">
        <v>549</v>
      </c>
      <c r="D57" s="106" t="str">
        <f>'F9'!B16</f>
        <v>The system should facilitate the initiation and completion of purchasing processes involving framework agreements e.g. mini-competitions. This should include the evaluation and scoring of tender receipts and operate like an “e-bidding system / central bid receipt system”.</v>
      </c>
      <c r="E57" t="str">
        <f>'F9'!C16</f>
        <v>D</v>
      </c>
      <c r="F57" s="106" t="str">
        <f>IF('F9'!D16="","",'F9'!D16)</f>
        <v/>
      </c>
      <c r="G57" s="106" t="str">
        <f>IF('F9'!E16="","",'F9'!E16)</f>
        <v/>
      </c>
      <c r="H57" s="105">
        <f>'F9'!F16</f>
        <v>1</v>
      </c>
    </row>
    <row r="58" spans="1:8" ht="25" x14ac:dyDescent="0.25">
      <c r="A58" s="104" t="str">
        <f>'F10'!G6</f>
        <v>D-054</v>
      </c>
      <c r="B58" t="str">
        <f>"F10"</f>
        <v>F10</v>
      </c>
      <c r="C58" t="s">
        <v>550</v>
      </c>
      <c r="D58" s="106" t="str">
        <f>'F10'!B6</f>
        <v>The system should have a 'One page dashboard` to facilitate the finance teams day by day work</v>
      </c>
      <c r="E58" t="str">
        <f>'F10'!C6</f>
        <v>D</v>
      </c>
      <c r="F58" s="106" t="str">
        <f>IF('F10'!D6="","",'F10'!D6)</f>
        <v/>
      </c>
      <c r="G58" s="106" t="str">
        <f>IF('F10'!E6="","",'F10'!E6)</f>
        <v/>
      </c>
      <c r="H58" s="105">
        <f>'F10'!F6</f>
        <v>1</v>
      </c>
    </row>
    <row r="59" spans="1:8" x14ac:dyDescent="0.25">
      <c r="A59" s="104" t="str">
        <f>'N1'!G4</f>
        <v>D-055</v>
      </c>
      <c r="B59" t="str">
        <f>"N1"</f>
        <v>N1</v>
      </c>
      <c r="C59" t="s">
        <v>551</v>
      </c>
      <c r="D59" s="106" t="str">
        <f>'N1'!B4</f>
        <v>The system should employ a graphical user interface on end user devices.</v>
      </c>
      <c r="E59" t="str">
        <f>'N1'!C4</f>
        <v>D</v>
      </c>
      <c r="F59" s="106" t="str">
        <f>IF('N1'!D4="","",'N1'!D4)</f>
        <v/>
      </c>
      <c r="G59" s="106" t="str">
        <f>IF('N1'!E4="","",'N1'!E4)</f>
        <v/>
      </c>
      <c r="H59" s="105">
        <f>'N1'!F4</f>
        <v>1</v>
      </c>
    </row>
    <row r="60" spans="1:8" ht="62.5" x14ac:dyDescent="0.25">
      <c r="A60" s="104" t="str">
        <f>'N1'!G6</f>
        <v>D-056</v>
      </c>
      <c r="B60" t="str">
        <f>"N1"</f>
        <v>N1</v>
      </c>
      <c r="C60" t="s">
        <v>552</v>
      </c>
      <c r="D60" s="106" t="str">
        <f>'N1'!B6</f>
        <v>The system should be compatible with current supported versions of modern web browsers. Microsoft Edge and Google Chrome are the RIA’s standard supported browsers. The tenderer must identify any browser limitations, unsupported browsers, browser configuration requirements, plug-ins, extensions, or additional browser components required for normal user access.</v>
      </c>
      <c r="E60" t="str">
        <f>'N1'!C6</f>
        <v>D</v>
      </c>
      <c r="F60" s="106" t="str">
        <f>IF('N1'!D6="","",'N1'!D6)</f>
        <v/>
      </c>
      <c r="G60" s="106" t="str">
        <f>IF('N1'!E6="","",'N1'!E6)</f>
        <v/>
      </c>
      <c r="H60" s="105">
        <f>'N1'!F6</f>
        <v>1</v>
      </c>
    </row>
    <row r="61" spans="1:8" ht="75" x14ac:dyDescent="0.25">
      <c r="A61" s="104" t="str">
        <f>'N1'!G10</f>
        <v>D-057</v>
      </c>
      <c r="B61" t="str">
        <f>"N1"</f>
        <v>N1</v>
      </c>
      <c r="C61" t="s">
        <v>553</v>
      </c>
      <c r="D61" s="106" t="str">
        <f>'N1'!B10</f>
        <v>The system should use current open web standards and must not rely on deprecated, unsupported, or legacy technologies, including legacy browsers, browser plug-ins, Java applets, Flash, Silverlight, ActiveX controls, unsupported Java versions, or unsupported software libraries. Any exception must be clearly identified by the tenderer, including security, support, update and cost implications.</v>
      </c>
      <c r="E61" t="str">
        <f>'N1'!C10</f>
        <v>D</v>
      </c>
      <c r="F61" s="106" t="str">
        <f>IF('N1'!D10="","",'N1'!D10)</f>
        <v/>
      </c>
      <c r="G61" s="106" t="str">
        <f>IF('N1'!E10="","",'N1'!E10)</f>
        <v/>
      </c>
      <c r="H61" s="105">
        <f>'N1'!F10</f>
        <v>1</v>
      </c>
    </row>
    <row r="62" spans="1:8" ht="25" x14ac:dyDescent="0.25">
      <c r="A62" s="104" t="str">
        <f>'N1'!G11</f>
        <v>D-058</v>
      </c>
      <c r="B62" t="str">
        <f>"N1"</f>
        <v>N1</v>
      </c>
      <c r="C62" t="s">
        <v>554</v>
      </c>
      <c r="D62" s="106" t="str">
        <f>'N1'!B11</f>
        <v>The system should conform to WCAG 2.1 Level AA or later applicable WCAG standard. The tenderer should identify any known accessibility limitations.</v>
      </c>
      <c r="E62" t="str">
        <f>'N1'!C11</f>
        <v>D</v>
      </c>
      <c r="F62" s="106" t="str">
        <f>IF('N1'!D11="","",'N1'!D11)</f>
        <v/>
      </c>
      <c r="G62" s="106" t="str">
        <f>IF('N1'!E11="","",'N1'!E11)</f>
        <v/>
      </c>
      <c r="H62" s="105">
        <f>'N1'!F11</f>
        <v>1</v>
      </c>
    </row>
    <row r="63" spans="1:8" ht="75" x14ac:dyDescent="0.25">
      <c r="A63" s="104" t="str">
        <f>'N2'!G7</f>
        <v>D-059</v>
      </c>
      <c r="B63" t="str">
        <f t="shared" ref="B63:B70" si="3">"N2"</f>
        <v>N2</v>
      </c>
      <c r="C63" t="s">
        <v>555</v>
      </c>
      <c r="D63" s="106" t="str">
        <f>'N2'!B7</f>
        <v>The system should provide suitable reporting and data access options to allow RIA to analyse finance data using tools such as Microsoft Excel and Power BI. The tenderer should describe available options, including report exports, scheduled exports, APIs, OData feeds, data connectors, data warehouse access or other supported methods, and identify any licensing, security, configuration or support implications.</v>
      </c>
      <c r="E63" t="str">
        <f>'N2'!C7</f>
        <v>D</v>
      </c>
      <c r="F63" s="106" t="str">
        <f>IF('N2'!D7="","",'N2'!D7)</f>
        <v/>
      </c>
      <c r="G63" s="106" t="str">
        <f>IF('N2'!E7="","",'N2'!E7)</f>
        <v/>
      </c>
      <c r="H63" s="105">
        <f>'N2'!F7</f>
        <v>1</v>
      </c>
    </row>
    <row r="64" spans="1:8" ht="62.5" x14ac:dyDescent="0.25">
      <c r="A64" s="104" t="str">
        <f>'N2'!G8</f>
        <v>D-060</v>
      </c>
      <c r="B64" t="str">
        <f t="shared" si="3"/>
        <v>N2</v>
      </c>
      <c r="C64" t="s">
        <v>556</v>
      </c>
      <c r="D64" s="106" t="str">
        <f>'N2'!B8</f>
        <v>The  system should provide documented APIs, OData feeds or equivalent secure data access methods using industry standard formats such as REST, JSON, XML or equivalent. The tenderer must describe available access methods, the data exposed, authentication, permissions, audit logging, rate limits, licensing, and whether access is read-only or read/write.</v>
      </c>
      <c r="E64" t="str">
        <f>'N2'!C8</f>
        <v>D</v>
      </c>
      <c r="F64" s="106" t="str">
        <f>IF('N2'!D8="","",'N2'!D8)</f>
        <v/>
      </c>
      <c r="G64" s="106" t="str">
        <f>IF('N2'!E8="","",'N2'!E8)</f>
        <v/>
      </c>
      <c r="H64" s="105">
        <f>'N2'!F8</f>
        <v>1</v>
      </c>
    </row>
    <row r="65" spans="1:8" ht="37.5" x14ac:dyDescent="0.25">
      <c r="A65" s="104" t="str">
        <f>'N2'!G9</f>
        <v>D-061</v>
      </c>
      <c r="B65" t="str">
        <f t="shared" si="3"/>
        <v>N2</v>
      </c>
      <c r="C65" t="s">
        <v>557</v>
      </c>
      <c r="D65" s="106" t="str">
        <f>'N2'!B9</f>
        <v>The system should support non-proprietary data formats, including CSV, XML and JSON, for data import, export, integration and reporting. Data must be exportable in a usable format without vendor lock-in.</v>
      </c>
      <c r="E65" t="str">
        <f>'N2'!C9</f>
        <v>D</v>
      </c>
      <c r="F65" s="106" t="str">
        <f>IF('N2'!D9="","",'N2'!D9)</f>
        <v/>
      </c>
      <c r="G65" s="106" t="str">
        <f>IF('N2'!E9="","",'N2'!E9)</f>
        <v/>
      </c>
      <c r="H65" s="105">
        <f>'N2'!F9</f>
        <v>1</v>
      </c>
    </row>
    <row r="66" spans="1:8" ht="25" x14ac:dyDescent="0.25">
      <c r="A66" s="104" t="str">
        <f>'N2'!G13</f>
        <v>D-062</v>
      </c>
      <c r="B66" t="str">
        <f t="shared" si="3"/>
        <v>N2</v>
      </c>
      <c r="C66" t="s">
        <v>558</v>
      </c>
      <c r="D66" s="106" t="str">
        <f>'N2'!B13</f>
        <v xml:space="preserve">The system should have integrated email (incoming and outgoing), and can attach copies of emails to supplier and customer records  </v>
      </c>
      <c r="E66" t="str">
        <f>'N2'!C13</f>
        <v>D</v>
      </c>
      <c r="F66" s="106" t="str">
        <f>IF('N2'!D13="","",'N2'!D13)</f>
        <v/>
      </c>
      <c r="G66" s="106" t="str">
        <f>IF('N2'!E13="","",'N2'!E13)</f>
        <v/>
      </c>
      <c r="H66" s="105">
        <f>'N2'!F13</f>
        <v>1</v>
      </c>
    </row>
    <row r="67" spans="1:8" ht="37.5" x14ac:dyDescent="0.25">
      <c r="A67" s="104" t="str">
        <f>'N2'!G14</f>
        <v>D-063</v>
      </c>
      <c r="B67" t="str">
        <f t="shared" si="3"/>
        <v>N2</v>
      </c>
      <c r="C67" t="s">
        <v>559</v>
      </c>
      <c r="D67" s="106" t="str">
        <f>'N2'!B14</f>
        <v>The system should provide a mechanism for safely and securely importing appropriate types of records and information without requiring vendor intervention</v>
      </c>
      <c r="E67" t="str">
        <f>'N2'!C14</f>
        <v>D</v>
      </c>
      <c r="F67" s="106" t="str">
        <f>IF('N2'!D14="","",'N2'!D14)</f>
        <v/>
      </c>
      <c r="G67" s="106" t="str">
        <f>IF('N2'!E14="","",'N2'!E14)</f>
        <v/>
      </c>
      <c r="H67" s="105">
        <f>'N2'!F14</f>
        <v>1</v>
      </c>
    </row>
    <row r="68" spans="1:8" ht="25" x14ac:dyDescent="0.25">
      <c r="A68" s="104" t="str">
        <f>'N2'!G16</f>
        <v>D-064</v>
      </c>
      <c r="B68" t="str">
        <f t="shared" si="3"/>
        <v>N2</v>
      </c>
      <c r="C68" t="s">
        <v>560</v>
      </c>
      <c r="D68" s="106" t="str">
        <f>'N2'!B16</f>
        <v xml:space="preserve">The system should facilitate the downloading of transaction files from the online bank payment system </v>
      </c>
      <c r="E68" t="str">
        <f>'N2'!C16</f>
        <v>D</v>
      </c>
      <c r="F68" s="106" t="str">
        <f>IF('N2'!D16="","",'N2'!D16)</f>
        <v/>
      </c>
      <c r="G68" s="106" t="str">
        <f>IF('N2'!E16="","",'N2'!E16)</f>
        <v/>
      </c>
      <c r="H68" s="105">
        <f>'N2'!F16</f>
        <v>1</v>
      </c>
    </row>
    <row r="69" spans="1:8" ht="37.5" x14ac:dyDescent="0.25">
      <c r="A69" s="104" t="str">
        <f>'N2'!G17</f>
        <v>D-065</v>
      </c>
      <c r="B69" t="str">
        <f t="shared" si="3"/>
        <v>N2</v>
      </c>
      <c r="C69" t="s">
        <v>561</v>
      </c>
      <c r="D69" s="106" t="str">
        <f>'N2'!B17</f>
        <v>The system should interface to the RIA’s banking application to download bank statements and reconcile matching items automatically, thereby reducing the level of manual reconciliation required.</v>
      </c>
      <c r="E69" t="str">
        <f>'N2'!C17</f>
        <v>D</v>
      </c>
      <c r="F69" s="106" t="str">
        <f>IF('N2'!D17="","",'N2'!D17)</f>
        <v/>
      </c>
      <c r="G69" s="106" t="str">
        <f>IF('N2'!E17="","",'N2'!E17)</f>
        <v/>
      </c>
      <c r="H69" s="105">
        <f>'N2'!F17</f>
        <v>1</v>
      </c>
    </row>
    <row r="70" spans="1:8" x14ac:dyDescent="0.25">
      <c r="A70" s="104" t="str">
        <f>'N2'!G20</f>
        <v>D-066</v>
      </c>
      <c r="B70" t="str">
        <f t="shared" si="3"/>
        <v>N2</v>
      </c>
      <c r="C70" t="s">
        <v>562</v>
      </c>
      <c r="D70" s="106" t="str">
        <f>'N2'!B20</f>
        <v>It is desirable that the system can integrate with Core HR</v>
      </c>
      <c r="E70" t="str">
        <f>'N2'!C20</f>
        <v>D</v>
      </c>
      <c r="F70" s="106" t="str">
        <f>IF('N2'!D20="","",'N2'!D20)</f>
        <v/>
      </c>
      <c r="G70" s="106" t="str">
        <f>IF('N2'!E20="","",'N2'!E20)</f>
        <v/>
      </c>
      <c r="H70" s="105">
        <f>'N2'!F20</f>
        <v>1</v>
      </c>
    </row>
    <row r="71" spans="1:8" ht="25" x14ac:dyDescent="0.25">
      <c r="A71" s="104" t="str">
        <f>'N3'!G5</f>
        <v>D-067</v>
      </c>
      <c r="B71" t="str">
        <f>"N3"</f>
        <v>N3</v>
      </c>
      <c r="C71" t="s">
        <v>563</v>
      </c>
      <c r="D71" s="106" t="str">
        <f>'N3'!B5</f>
        <v>If single sign-on is not supported, the system should provide forgot password and change password self-service functions for end users.</v>
      </c>
      <c r="E71" t="str">
        <f>'N3'!C5</f>
        <v>D</v>
      </c>
      <c r="F71" s="106" t="str">
        <f>IF('N3'!D5="","",'N3'!D5)</f>
        <v/>
      </c>
      <c r="G71" s="106" t="str">
        <f>IF('N3'!E5="","",'N3'!E5)</f>
        <v/>
      </c>
      <c r="H71" s="105">
        <f>'N3'!F5</f>
        <v>1</v>
      </c>
    </row>
    <row r="72" spans="1:8" ht="50" x14ac:dyDescent="0.25">
      <c r="A72" s="104" t="str">
        <f>'N3'!G17</f>
        <v>D-068</v>
      </c>
      <c r="B72" t="str">
        <f>"N3"</f>
        <v>N3</v>
      </c>
      <c r="C72" t="s">
        <v>564</v>
      </c>
      <c r="D72" s="106" t="str">
        <f>'N3'!B17</f>
        <v>The tenderer must describe the security controls used to protect the hosted service, including perimeter security, malware protection, vulnerability management, monitoring, logging, incident detection and response, and protection against unauthorised access.</v>
      </c>
      <c r="E72" t="str">
        <f>'N3'!C17</f>
        <v>D</v>
      </c>
      <c r="F72" s="106" t="str">
        <f>IF('N3'!D17="","",'N3'!D17)</f>
        <v/>
      </c>
      <c r="G72" s="106" t="str">
        <f>IF('N3'!E17="","",'N3'!E17)</f>
        <v/>
      </c>
      <c r="H72" s="105">
        <f>'N3'!F17</f>
        <v>1</v>
      </c>
    </row>
    <row r="73" spans="1:8" ht="75" x14ac:dyDescent="0.25">
      <c r="A73" s="104" t="str">
        <f>'N3'!G25</f>
        <v>D-069</v>
      </c>
      <c r="B73" t="str">
        <f>"N3"</f>
        <v>N3</v>
      </c>
      <c r="C73" t="s">
        <v>565</v>
      </c>
      <c r="D73" s="106" t="str">
        <f>'N3'!B25</f>
        <v>The tenderer must state whether the organisation, service, hosting provider, managed service provider, or any material subcontractor is subject to NIS2 or equivalent cybersecurity regulation. Where the tenderer considers that NIS2 does not apply, the tenderer must explain the basis for that position. Where NIS2 or equivalent regulation applies, the tenderer must describe how relevant cybersecurity obligations are addressed.</v>
      </c>
      <c r="E73" t="str">
        <f>'N3'!C25</f>
        <v>D</v>
      </c>
      <c r="F73" s="106" t="str">
        <f>IF('N3'!D25="","",'N3'!D25)</f>
        <v/>
      </c>
      <c r="G73" s="106" t="str">
        <f>IF('N3'!E25="","",'N3'!E25)</f>
        <v/>
      </c>
      <c r="H73" s="105">
        <f>'N3'!F25</f>
        <v>1</v>
      </c>
    </row>
    <row r="74" spans="1:8" ht="50" x14ac:dyDescent="0.25">
      <c r="A74" s="104" t="str">
        <f>'N3'!G26</f>
        <v>D-070</v>
      </c>
      <c r="B74" t="str">
        <f>"N3"</f>
        <v>N3</v>
      </c>
      <c r="C74" t="s">
        <v>566</v>
      </c>
      <c r="D74" s="106" t="str">
        <f>'N3'!B26</f>
        <v>Multi-factor authentication must be available for all user accounts. The tenderer must describe supported MFA methods, whether MFA can be enforced directly within the system or through SSO, whether Microsoft Entra ID conditional access is supported, and any licensing or configuration requirements.</v>
      </c>
      <c r="E74" t="str">
        <f>'N3'!C26</f>
        <v>D</v>
      </c>
      <c r="F74" s="106" t="str">
        <f>IF('N3'!D26="","",'N3'!D26)</f>
        <v/>
      </c>
      <c r="G74" s="106" t="str">
        <f>IF('N3'!E26="","",'N3'!E26)</f>
        <v/>
      </c>
      <c r="H74" s="105">
        <f>'N3'!F26</f>
        <v>1</v>
      </c>
    </row>
    <row r="75" spans="1:8" ht="37.5" x14ac:dyDescent="0.25">
      <c r="A75" s="104" t="str">
        <f>'N4'!G15</f>
        <v>D-071</v>
      </c>
      <c r="B75" t="str">
        <f>"N4"</f>
        <v>N4</v>
      </c>
      <c r="C75" t="s">
        <v>567</v>
      </c>
      <c r="D75" s="106" t="str">
        <f>'N4'!B15</f>
        <v>The tenderer must describe how authorised users securely access the hosted service, including URLs, authentication methods, session security, IP restrictions if available, and any client-side or network requirements.</v>
      </c>
      <c r="E75" t="str">
        <f>'N4'!C15</f>
        <v>D</v>
      </c>
      <c r="F75" s="106" t="str">
        <f>IF('N4'!D15="","",'N4'!D15)</f>
        <v/>
      </c>
      <c r="G75" s="106" t="str">
        <f>IF('N4'!E15="","",'N4'!E15)</f>
        <v/>
      </c>
      <c r="H75" s="105">
        <f>'N4'!F15</f>
        <v>1</v>
      </c>
    </row>
    <row r="76" spans="1:8" ht="62.5" x14ac:dyDescent="0.25">
      <c r="A76" s="104" t="str">
        <f>'N6'!G10</f>
        <v>D-072</v>
      </c>
      <c r="B76" t="str">
        <f>"N6"</f>
        <v>N6</v>
      </c>
      <c r="C76" t="s">
        <v>568</v>
      </c>
      <c r="D76" s="106" t="str">
        <f>'N6'!B10</f>
        <v>The vendor should provide details of any additional support available outside standard support hours during priority finance periods, including half year, year end, audit, payroll, payment runs and reporting deadlines. The tenderer must describe the support available, hours of cover, escalation process, response times, and any associated costs or pricing structure.</v>
      </c>
      <c r="E76" t="str">
        <f>'N6'!C10</f>
        <v>D</v>
      </c>
      <c r="F76" s="106" t="str">
        <f>IF('N6'!D10="","",'N6'!D10)</f>
        <v/>
      </c>
      <c r="G76" s="106" t="str">
        <f>IF('N6'!E10="","",'N6'!E10)</f>
        <v/>
      </c>
      <c r="H76" s="105">
        <f>'N6'!F10</f>
        <v>1</v>
      </c>
    </row>
    <row r="77" spans="1:8" ht="25" x14ac:dyDescent="0.25">
      <c r="A77" s="104" t="str">
        <f>'N6'!G11</f>
        <v>D-073</v>
      </c>
      <c r="B77" t="str">
        <f>"N6"</f>
        <v>N6</v>
      </c>
      <c r="C77" t="s">
        <v>569</v>
      </c>
      <c r="D77" s="106" t="str">
        <f>'N6'!B11</f>
        <v>The vendor should provide a ticketing or case management tool to allow RIA to log, track and manage support requests.</v>
      </c>
      <c r="E77" t="str">
        <f>'N6'!C11</f>
        <v>D</v>
      </c>
      <c r="F77" s="106" t="str">
        <f>IF('N6'!D11="","",'N6'!D11)</f>
        <v/>
      </c>
      <c r="G77" s="106" t="str">
        <f>IF('N6'!E11="","",'N6'!E11)</f>
        <v/>
      </c>
      <c r="H77" s="105">
        <f>'N6'!F11</f>
        <v>1</v>
      </c>
    </row>
    <row r="78" spans="1:8" ht="37.5" x14ac:dyDescent="0.25">
      <c r="A78" s="104" t="str">
        <f>'N6'!G13</f>
        <v>D-074</v>
      </c>
      <c r="B78" t="str">
        <f>"N6"</f>
        <v>N6</v>
      </c>
      <c r="C78" t="s">
        <v>570</v>
      </c>
      <c r="D78" s="106" t="str">
        <f>'N6'!B13</f>
        <v>The vendor must describe planned and emergency downtime arrangements, including notice periods, maintenance windows, expected service impact and communication procedures.</v>
      </c>
      <c r="E78" t="str">
        <f>'N6'!C13</f>
        <v>D</v>
      </c>
      <c r="F78" s="106" t="str">
        <f>IF('N6'!D13="","",'N6'!D13)</f>
        <v/>
      </c>
      <c r="G78" s="106" t="str">
        <f>IF('N6'!E13="","",'N6'!E13)</f>
        <v/>
      </c>
      <c r="H78" s="105">
        <f>'N6'!F13</f>
        <v>1</v>
      </c>
    </row>
    <row r="79" spans="1:8" ht="37.5" x14ac:dyDescent="0.25">
      <c r="A79" s="104" t="str">
        <f>'N6'!G14</f>
        <v>D-075</v>
      </c>
      <c r="B79" t="str">
        <f>"N6"</f>
        <v>N6</v>
      </c>
      <c r="C79" t="s">
        <v>571</v>
      </c>
      <c r="D79" s="106" t="str">
        <f>'N6'!B14</f>
        <v>The vendor should provide regular service reports covering support activity, SLA performance, availability, incidents, recurring issues, planned maintenance and service improvements.</v>
      </c>
      <c r="E79" t="str">
        <f>'N6'!C14</f>
        <v>D</v>
      </c>
      <c r="F79" s="106" t="str">
        <f>IF('N6'!D14="","",'N6'!D14)</f>
        <v/>
      </c>
      <c r="G79" s="106" t="str">
        <f>IF('N6'!E14="","",'N6'!E14)</f>
        <v/>
      </c>
      <c r="H79" s="105">
        <f>'N6'!F14</f>
        <v>1</v>
      </c>
    </row>
  </sheetData>
  <mergeCells count="2">
    <mergeCell ref="A1:H1"/>
    <mergeCell ref="A2:H2"/>
  </mergeCells>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I27"/>
  <sheetViews>
    <sheetView showGridLines="0" zoomScale="60" zoomScaleNormal="60" zoomScaleSheetLayoutView="154" workbookViewId="0">
      <pane ySplit="3" topLeftCell="A4" activePane="bottomLeft" state="frozen"/>
      <selection activeCell="K23" sqref="K23"/>
      <selection pane="bottomLeft" activeCell="H6" sqref="H6"/>
    </sheetView>
  </sheetViews>
  <sheetFormatPr defaultColWidth="9.1796875" defaultRowHeight="12.5" x14ac:dyDescent="0.25"/>
  <cols>
    <col min="1" max="1" width="12.6328125" style="10" customWidth="1"/>
    <col min="2" max="2" width="65.453125" style="10" customWidth="1"/>
    <col min="3" max="3" width="11.81640625" style="10" customWidth="1"/>
    <col min="4" max="4" width="27.36328125" style="10" customWidth="1"/>
    <col min="5" max="5" width="54.453125" style="10" customWidth="1"/>
    <col min="6" max="6" width="13.453125" style="10" customWidth="1"/>
    <col min="7" max="7" width="17.36328125" style="10" customWidth="1"/>
    <col min="8" max="8" width="22.6328125" style="10" customWidth="1"/>
    <col min="9" max="9" width="29.1796875" style="10" customWidth="1"/>
    <col min="10" max="16384" width="9.1796875" style="10"/>
  </cols>
  <sheetData>
    <row r="1" spans="1:9" s="9" customFormat="1" ht="18" x14ac:dyDescent="0.25">
      <c r="A1" s="334" t="s">
        <v>572</v>
      </c>
      <c r="B1" s="331"/>
      <c r="C1" s="332"/>
      <c r="D1" s="331"/>
      <c r="E1" s="331"/>
      <c r="F1" s="339" t="s">
        <v>573</v>
      </c>
      <c r="G1" s="340"/>
      <c r="H1" s="338" t="s">
        <v>574</v>
      </c>
      <c r="I1" s="338"/>
    </row>
    <row r="2" spans="1:9" ht="13" x14ac:dyDescent="0.25">
      <c r="A2" s="336" t="s">
        <v>575</v>
      </c>
      <c r="B2" s="331"/>
      <c r="C2" s="337"/>
      <c r="D2" s="333" t="s">
        <v>174</v>
      </c>
      <c r="E2" s="331"/>
      <c r="F2" s="341" t="s">
        <v>576</v>
      </c>
      <c r="G2" s="342"/>
      <c r="H2" s="338" t="s">
        <v>577</v>
      </c>
      <c r="I2" s="338"/>
    </row>
    <row r="3" spans="1:9" ht="65.5" thickBot="1" x14ac:dyDescent="0.3">
      <c r="A3" s="24" t="s">
        <v>172</v>
      </c>
      <c r="B3" s="25" t="s">
        <v>173</v>
      </c>
      <c r="C3" s="25" t="s">
        <v>578</v>
      </c>
      <c r="D3" s="26" t="s">
        <v>579</v>
      </c>
      <c r="E3" s="151" t="s">
        <v>580</v>
      </c>
      <c r="F3" s="160" t="s">
        <v>176</v>
      </c>
      <c r="G3" s="207" t="s">
        <v>170</v>
      </c>
      <c r="H3" s="211" t="s">
        <v>581</v>
      </c>
      <c r="I3" s="211" t="s">
        <v>582</v>
      </c>
    </row>
    <row r="4" spans="1:9" x14ac:dyDescent="0.25">
      <c r="A4" s="335" t="s">
        <v>583</v>
      </c>
      <c r="B4" s="331"/>
      <c r="C4" s="332"/>
      <c r="D4" s="331"/>
      <c r="E4" s="331"/>
      <c r="F4" s="159"/>
      <c r="G4" s="208"/>
      <c r="H4" s="212"/>
      <c r="I4" s="212" t="str" cm="1">
        <f t="array" ref="I4">IF(OR($C4="",$D4="",$E4="",$H4=""),"",_xlfn.SWITCH($H4,"S",5,"C",5,"D",3,"W",2,"N",0,"")*$F4)</f>
        <v/>
      </c>
    </row>
    <row r="5" spans="1:9" x14ac:dyDescent="0.25">
      <c r="A5" s="92">
        <v>1</v>
      </c>
      <c r="B5" s="58" t="s">
        <v>584</v>
      </c>
      <c r="C5" s="59" t="s">
        <v>585</v>
      </c>
      <c r="D5" s="27"/>
      <c r="E5" s="152"/>
      <c r="F5" s="154">
        <v>2</v>
      </c>
      <c r="G5" s="209" t="s">
        <v>586</v>
      </c>
      <c r="H5" s="212"/>
      <c r="I5" s="212" t="str" cm="1">
        <f t="array" ref="I5">IF(OR($C5="",$D5="",$E5="",$H5=""),"",_xlfn.SWITCH($H5,"S",5,"C",5,"D",3,"W",2,"N",0,"")*$F5)</f>
        <v/>
      </c>
    </row>
    <row r="6" spans="1:9" x14ac:dyDescent="0.25">
      <c r="A6" s="92">
        <f t="shared" ref="A6:A17" si="0">A5+1</f>
        <v>2</v>
      </c>
      <c r="B6" s="58" t="s">
        <v>587</v>
      </c>
      <c r="C6" s="59" t="s">
        <v>585</v>
      </c>
      <c r="D6" s="27"/>
      <c r="E6" s="152"/>
      <c r="F6" s="154">
        <v>2</v>
      </c>
      <c r="G6" s="209" t="s">
        <v>588</v>
      </c>
      <c r="H6" s="212"/>
      <c r="I6" s="212" t="str" cm="1">
        <f t="array" ref="I6">IF(OR($C6="",$D6="",$E6="",$H6=""),"",_xlfn.SWITCH($H6,"S",5,"C",5,"D",3,"W",2,"N",0,"")*$F6)</f>
        <v/>
      </c>
    </row>
    <row r="7" spans="1:9" s="8" customFormat="1" x14ac:dyDescent="0.25">
      <c r="A7" s="92">
        <f t="shared" si="0"/>
        <v>3</v>
      </c>
      <c r="B7" s="58" t="s">
        <v>589</v>
      </c>
      <c r="C7" s="59" t="s">
        <v>585</v>
      </c>
      <c r="D7" s="27"/>
      <c r="E7" s="152"/>
      <c r="F7" s="156">
        <v>2</v>
      </c>
      <c r="G7" s="210" t="s">
        <v>590</v>
      </c>
      <c r="H7" s="212"/>
      <c r="I7" s="212" t="str" cm="1">
        <f t="array" ref="I7">IF(OR($C7="",$D7="",$E7="",$H7=""),"",_xlfn.SWITCH($H7,"S",5,"C",5,"D",3,"W",2,"N",0,"")*$F7)</f>
        <v/>
      </c>
    </row>
    <row r="8" spans="1:9" s="8" customFormat="1" ht="62.5" x14ac:dyDescent="0.25">
      <c r="A8" s="92">
        <f t="shared" si="0"/>
        <v>4</v>
      </c>
      <c r="B8" s="58" t="s">
        <v>591</v>
      </c>
      <c r="C8" s="59" t="s">
        <v>585</v>
      </c>
      <c r="D8" s="27"/>
      <c r="E8" s="152"/>
      <c r="F8" s="156">
        <v>2</v>
      </c>
      <c r="G8" s="210" t="s">
        <v>592</v>
      </c>
      <c r="H8" s="212"/>
      <c r="I8" s="212" t="str" cm="1">
        <f t="array" ref="I8">IF(OR($C8="",$D8="",$E8="",$H8=""),"",_xlfn.SWITCH($H8,"S",5,"C",5,"D",3,"W",2,"N",0,"")*$F8)</f>
        <v/>
      </c>
    </row>
    <row r="9" spans="1:9" s="8" customFormat="1" ht="25" x14ac:dyDescent="0.25">
      <c r="A9" s="92">
        <f t="shared" si="0"/>
        <v>5</v>
      </c>
      <c r="B9" s="58" t="s">
        <v>593</v>
      </c>
      <c r="C9" s="59" t="s">
        <v>585</v>
      </c>
      <c r="D9" s="27"/>
      <c r="E9" s="152"/>
      <c r="F9" s="156">
        <v>2</v>
      </c>
      <c r="G9" s="210" t="s">
        <v>594</v>
      </c>
      <c r="H9" s="212"/>
      <c r="I9" s="212" t="str" cm="1">
        <f t="array" ref="I9">IF(OR($C9="",$D9="",$E9="",$H9=""),"",_xlfn.SWITCH($H9,"S",5,"C",5,"D",3,"W",2,"N",0,"")*$F9)</f>
        <v/>
      </c>
    </row>
    <row r="10" spans="1:9" s="8" customFormat="1" ht="25" x14ac:dyDescent="0.25">
      <c r="A10" s="92">
        <f t="shared" si="0"/>
        <v>6</v>
      </c>
      <c r="B10" s="58" t="s">
        <v>595</v>
      </c>
      <c r="C10" s="59" t="s">
        <v>585</v>
      </c>
      <c r="D10" s="27"/>
      <c r="E10" s="152"/>
      <c r="F10" s="156">
        <v>2</v>
      </c>
      <c r="G10" s="210" t="s">
        <v>596</v>
      </c>
      <c r="H10" s="212"/>
      <c r="I10" s="212" t="str" cm="1">
        <f t="array" ref="I10">IF(OR($C10="",$D10="",$E10="",$H10=""),"",_xlfn.SWITCH($H10,"S",5,"C",5,"D",3,"W",2,"N",0,"")*$F10)</f>
        <v/>
      </c>
    </row>
    <row r="11" spans="1:9" s="8" customFormat="1" x14ac:dyDescent="0.25">
      <c r="A11" s="92">
        <f t="shared" si="0"/>
        <v>7</v>
      </c>
      <c r="B11" s="58" t="s">
        <v>597</v>
      </c>
      <c r="C11" s="59" t="s">
        <v>585</v>
      </c>
      <c r="D11" s="27"/>
      <c r="E11" s="152"/>
      <c r="F11" s="156">
        <v>2</v>
      </c>
      <c r="G11" s="210" t="s">
        <v>598</v>
      </c>
      <c r="H11" s="212"/>
      <c r="I11" s="212" t="str" cm="1">
        <f t="array" ref="I11">IF(OR($C11="",$D11="",$E11="",$H11=""),"",_xlfn.SWITCH($H11,"S",5,"C",5,"D",3,"W",2,"N",0,"")*$F11)</f>
        <v/>
      </c>
    </row>
    <row r="12" spans="1:9" ht="25" x14ac:dyDescent="0.25">
      <c r="A12" s="92">
        <f t="shared" si="0"/>
        <v>8</v>
      </c>
      <c r="B12" s="58" t="s">
        <v>599</v>
      </c>
      <c r="C12" s="59" t="s">
        <v>585</v>
      </c>
      <c r="D12" s="27"/>
      <c r="E12" s="152"/>
      <c r="F12" s="154">
        <v>2</v>
      </c>
      <c r="G12" s="209" t="s">
        <v>600</v>
      </c>
      <c r="H12" s="212"/>
      <c r="I12" s="212" t="str" cm="1">
        <f t="array" ref="I12">IF(OR($C12="",$D12="",$E12="",$H12=""),"",_xlfn.SWITCH($H12,"S",5,"C",5,"D",3,"W",2,"N",0,"")*$F12)</f>
        <v/>
      </c>
    </row>
    <row r="13" spans="1:9" s="8" customFormat="1" ht="25" x14ac:dyDescent="0.25">
      <c r="A13" s="92">
        <f t="shared" si="0"/>
        <v>9</v>
      </c>
      <c r="B13" s="58" t="s">
        <v>601</v>
      </c>
      <c r="C13" s="59" t="s">
        <v>585</v>
      </c>
      <c r="D13" s="27"/>
      <c r="E13" s="152"/>
      <c r="F13" s="156">
        <v>2</v>
      </c>
      <c r="G13" s="210" t="s">
        <v>602</v>
      </c>
      <c r="H13" s="212"/>
      <c r="I13" s="212" t="str" cm="1">
        <f t="array" ref="I13">IF(OR($C13="",$D13="",$E13="",$H13=""),"",_xlfn.SWITCH($H13,"S",5,"C",5,"D",3,"W",2,"N",0,"")*$F13)</f>
        <v/>
      </c>
    </row>
    <row r="14" spans="1:9" s="8" customFormat="1" ht="25" x14ac:dyDescent="0.25">
      <c r="A14" s="92">
        <f t="shared" si="0"/>
        <v>10</v>
      </c>
      <c r="B14" s="58" t="s">
        <v>603</v>
      </c>
      <c r="C14" s="59" t="s">
        <v>585</v>
      </c>
      <c r="D14" s="27"/>
      <c r="E14" s="152"/>
      <c r="F14" s="156">
        <v>2</v>
      </c>
      <c r="G14" s="210" t="s">
        <v>604</v>
      </c>
      <c r="H14" s="212"/>
      <c r="I14" s="212" t="str" cm="1">
        <f t="array" ref="I14">IF(OR($C14="",$D14="",$E14="",$H14=""),"",_xlfn.SWITCH($H14,"S",5,"C",5,"D",3,"W",2,"N",0,"")*$F14)</f>
        <v/>
      </c>
    </row>
    <row r="15" spans="1:9" s="8" customFormat="1" ht="25" x14ac:dyDescent="0.25">
      <c r="A15" s="92">
        <f t="shared" si="0"/>
        <v>11</v>
      </c>
      <c r="B15" s="58" t="s">
        <v>605</v>
      </c>
      <c r="C15" s="59" t="s">
        <v>585</v>
      </c>
      <c r="D15" s="27"/>
      <c r="E15" s="152"/>
      <c r="F15" s="156">
        <v>2</v>
      </c>
      <c r="G15" s="210" t="s">
        <v>606</v>
      </c>
      <c r="H15" s="212"/>
      <c r="I15" s="212" t="str" cm="1">
        <f t="array" ref="I15">IF(OR($C15="",$D15="",$E15="",$H15=""),"",_xlfn.SWITCH($H15,"S",5,"C",5,"D",3,"W",2,"N",0,"")*$F15)</f>
        <v/>
      </c>
    </row>
    <row r="16" spans="1:9" s="8" customFormat="1" ht="25" x14ac:dyDescent="0.25">
      <c r="A16" s="92">
        <f t="shared" si="0"/>
        <v>12</v>
      </c>
      <c r="B16" s="58" t="s">
        <v>607</v>
      </c>
      <c r="C16" s="59" t="s">
        <v>585</v>
      </c>
      <c r="D16" s="27"/>
      <c r="E16" s="152"/>
      <c r="F16" s="156">
        <v>2</v>
      </c>
      <c r="G16" s="210" t="s">
        <v>608</v>
      </c>
      <c r="H16" s="212"/>
      <c r="I16" s="212" t="str" cm="1">
        <f t="array" ref="I16">IF(OR($C16="",$D16="",$E16="",$H16=""),"",_xlfn.SWITCH($H16,"S",5,"C",5,"D",3,"W",2,"N",0,"")*$F16)</f>
        <v/>
      </c>
    </row>
    <row r="17" spans="1:9" s="8" customFormat="1" ht="25" x14ac:dyDescent="0.25">
      <c r="A17" s="92">
        <f t="shared" si="0"/>
        <v>13</v>
      </c>
      <c r="B17" s="58" t="s">
        <v>609</v>
      </c>
      <c r="C17" s="59" t="s">
        <v>585</v>
      </c>
      <c r="D17" s="27"/>
      <c r="E17" s="152"/>
      <c r="F17" s="156">
        <v>2</v>
      </c>
      <c r="G17" s="210" t="s">
        <v>610</v>
      </c>
      <c r="H17" s="212"/>
      <c r="I17" s="212" t="str" cm="1">
        <f t="array" ref="I17">IF(OR($C17="",$D17="",$E17="",$H17=""),"",_xlfn.SWITCH($H17,"S",5,"C",5,"D",3,"W",2,"N",0,"")*$F17)</f>
        <v/>
      </c>
    </row>
    <row r="18" spans="1:9" x14ac:dyDescent="0.25">
      <c r="A18" s="335" t="s">
        <v>611</v>
      </c>
      <c r="B18" s="331"/>
      <c r="C18" s="332"/>
      <c r="D18" s="331"/>
      <c r="E18" s="331"/>
      <c r="F18" s="154"/>
      <c r="G18" s="209"/>
      <c r="H18" s="212"/>
      <c r="I18" s="212" t="str" cm="1">
        <f t="array" ref="I18">IF(OR($C18="",$D18="",$E18="",$H18=""),"",_xlfn.SWITCH($H18,"S",5,"C",5,"D",3,"W",2,"N",0,"")*$F18)</f>
        <v/>
      </c>
    </row>
    <row r="19" spans="1:9" ht="25" x14ac:dyDescent="0.25">
      <c r="A19" s="92">
        <f>A17+1</f>
        <v>14</v>
      </c>
      <c r="B19" s="58" t="s">
        <v>612</v>
      </c>
      <c r="C19" s="59" t="s">
        <v>585</v>
      </c>
      <c r="D19" s="27"/>
      <c r="E19" s="152"/>
      <c r="F19" s="154">
        <v>2</v>
      </c>
      <c r="G19" s="209" t="s">
        <v>613</v>
      </c>
      <c r="H19" s="212"/>
      <c r="I19" s="212" t="str" cm="1">
        <f t="array" ref="I19">IF(OR($C19="",$D19="",$E19="",$H19=""),"",_xlfn.SWITCH($H19,"S",5,"C",5,"D",3,"W",2,"N",0,"")*$F19)</f>
        <v/>
      </c>
    </row>
    <row r="20" spans="1:9" ht="25" x14ac:dyDescent="0.25">
      <c r="A20" s="92">
        <f t="shared" ref="A20:A25" si="1">A19+1</f>
        <v>15</v>
      </c>
      <c r="B20" s="58" t="s">
        <v>614</v>
      </c>
      <c r="C20" s="59" t="s">
        <v>585</v>
      </c>
      <c r="D20" s="27"/>
      <c r="E20" s="152"/>
      <c r="F20" s="158">
        <v>2</v>
      </c>
      <c r="G20" s="209" t="s">
        <v>615</v>
      </c>
      <c r="H20" s="212"/>
      <c r="I20" s="212" t="str" cm="1">
        <f t="array" ref="I20">IF(OR($C20="",$D20="",$E20="",$H20=""),"",_xlfn.SWITCH($H20,"S",5,"C",5,"D",3,"W",2,"N",0,"")*$F20)</f>
        <v/>
      </c>
    </row>
    <row r="21" spans="1:9" ht="25" x14ac:dyDescent="0.25">
      <c r="A21" s="92">
        <f t="shared" si="1"/>
        <v>16</v>
      </c>
      <c r="B21" s="58" t="s">
        <v>616</v>
      </c>
      <c r="C21" s="59" t="s">
        <v>585</v>
      </c>
      <c r="D21" s="27"/>
      <c r="E21" s="152"/>
      <c r="F21" s="154">
        <v>2</v>
      </c>
      <c r="G21" s="209" t="s">
        <v>617</v>
      </c>
      <c r="H21" s="212"/>
      <c r="I21" s="212" t="str" cm="1">
        <f t="array" ref="I21">IF(OR($C21="",$D21="",$E21="",$H21=""),"",_xlfn.SWITCH($H21,"S",5,"C",5,"D",3,"W",2,"N",0,"")*$F21)</f>
        <v/>
      </c>
    </row>
    <row r="22" spans="1:9" ht="25" x14ac:dyDescent="0.25">
      <c r="A22" s="92">
        <f t="shared" si="1"/>
        <v>17</v>
      </c>
      <c r="B22" s="58" t="s">
        <v>618</v>
      </c>
      <c r="C22" s="59" t="s">
        <v>585</v>
      </c>
      <c r="D22" s="27"/>
      <c r="E22" s="152"/>
      <c r="F22" s="154">
        <v>2</v>
      </c>
      <c r="G22" s="209" t="s">
        <v>619</v>
      </c>
      <c r="H22" s="212"/>
      <c r="I22" s="212" t="str" cm="1">
        <f t="array" ref="I22">IF(OR($C22="",$D22="",$E22="",$H22=""),"",_xlfn.SWITCH($H22,"S",5,"C",5,"D",3,"W",2,"N",0,"")*$F22)</f>
        <v/>
      </c>
    </row>
    <row r="23" spans="1:9" ht="25" x14ac:dyDescent="0.25">
      <c r="A23" s="92">
        <f t="shared" si="1"/>
        <v>18</v>
      </c>
      <c r="B23" s="58" t="s">
        <v>620</v>
      </c>
      <c r="C23" s="59" t="s">
        <v>585</v>
      </c>
      <c r="D23" s="27"/>
      <c r="E23" s="152"/>
      <c r="F23" s="154">
        <v>2</v>
      </c>
      <c r="G23" s="209" t="s">
        <v>621</v>
      </c>
      <c r="H23" s="212"/>
      <c r="I23" s="212" t="str" cm="1">
        <f t="array" ref="I23">IF(OR($C23="",$D23="",$E23="",$H23=""),"",_xlfn.SWITCH($H23,"S",5,"C",5,"D",3,"W",2,"N",0,"")*$F23)</f>
        <v/>
      </c>
    </row>
    <row r="24" spans="1:9" x14ac:dyDescent="0.25">
      <c r="A24" s="92">
        <f t="shared" si="1"/>
        <v>19</v>
      </c>
      <c r="B24" s="58" t="s">
        <v>622</v>
      </c>
      <c r="C24" s="59" t="s">
        <v>585</v>
      </c>
      <c r="D24" s="27"/>
      <c r="E24" s="152"/>
      <c r="F24" s="154">
        <v>2</v>
      </c>
      <c r="G24" s="209" t="s">
        <v>623</v>
      </c>
      <c r="H24" s="212"/>
      <c r="I24" s="212" t="str" cm="1">
        <f t="array" ref="I24">IF(OR($C24="",$D24="",$E24="",$H24=""),"",_xlfn.SWITCH($H24,"S",5,"C",5,"D",3,"W",2,"N",0,"")*$F24)</f>
        <v/>
      </c>
    </row>
    <row r="25" spans="1:9" x14ac:dyDescent="0.25">
      <c r="A25" s="92">
        <f t="shared" si="1"/>
        <v>20</v>
      </c>
      <c r="B25" s="58" t="s">
        <v>624</v>
      </c>
      <c r="C25" s="59" t="s">
        <v>585</v>
      </c>
      <c r="D25" s="27"/>
      <c r="E25" s="152"/>
      <c r="F25" s="154">
        <v>2</v>
      </c>
      <c r="G25" s="209" t="s">
        <v>625</v>
      </c>
      <c r="H25" s="212"/>
      <c r="I25" s="212" t="str" cm="1">
        <f t="array" ref="I25">IF(OR($C25="",$D25="",$E25="",$H25=""),"",_xlfn.SWITCH($H25,"S",5,"C",5,"D",3,"W",2,"N",0,"")*$F25)</f>
        <v/>
      </c>
    </row>
    <row r="26" spans="1:9" ht="14" x14ac:dyDescent="0.25">
      <c r="A26" s="330" t="s">
        <v>626</v>
      </c>
      <c r="B26" s="331"/>
      <c r="C26" s="332"/>
      <c r="D26" s="331"/>
      <c r="E26" s="331"/>
      <c r="F26" s="154"/>
      <c r="G26" s="209"/>
      <c r="H26" s="212"/>
      <c r="I26" s="212" t="str" cm="1">
        <f t="array" ref="I26">IF(OR($C26="",$D26="",$E26="",$H26=""),"",_xlfn.SWITCH($H26,"S",5,"C",5,"D",3,"W",2,"N",0,"")*$F26)</f>
        <v/>
      </c>
    </row>
    <row r="27" spans="1:9" x14ac:dyDescent="0.25">
      <c r="A27" s="92">
        <f>A25+1</f>
        <v>21</v>
      </c>
      <c r="B27" s="58" t="s">
        <v>627</v>
      </c>
      <c r="C27" s="59" t="s">
        <v>585</v>
      </c>
      <c r="D27" s="27"/>
      <c r="E27" s="152"/>
      <c r="F27" s="154">
        <v>2</v>
      </c>
      <c r="G27" s="209" t="s">
        <v>628</v>
      </c>
      <c r="H27" s="212"/>
      <c r="I27" s="212" t="str" cm="1">
        <f t="array" ref="I27">IF(OR($C27="",$D27="",$E27="",$H27=""),"",_xlfn.SWITCH($H27,"S",5,"C",5,"D",3,"W",2,"N",0,"")*$F27)</f>
        <v/>
      </c>
    </row>
  </sheetData>
  <mergeCells count="10">
    <mergeCell ref="H1:I1"/>
    <mergeCell ref="H2:I2"/>
    <mergeCell ref="F1:G1"/>
    <mergeCell ref="F2:G2"/>
    <mergeCell ref="A4:E4"/>
    <mergeCell ref="A26:E26"/>
    <mergeCell ref="D2:E2"/>
    <mergeCell ref="A1:E1"/>
    <mergeCell ref="A18:E18"/>
    <mergeCell ref="A2:C2"/>
  </mergeCells>
  <conditionalFormatting sqref="D4:D27">
    <cfRule type="expression" dxfId="89" priority="1">
      <formula>$D4="S"</formula>
    </cfRule>
    <cfRule type="expression" dxfId="88" priority="2">
      <formula>$D4="C"</formula>
    </cfRule>
    <cfRule type="expression" dxfId="87" priority="3">
      <formula>$D4="D"</formula>
    </cfRule>
    <cfRule type="expression" dxfId="86" priority="4">
      <formula>$D4="W"</formula>
    </cfRule>
    <cfRule type="expression" dxfId="85" priority="5">
      <formula>$D4="N"</formula>
    </cfRule>
  </conditionalFormatting>
  <dataValidations count="2">
    <dataValidation type="list" allowBlank="1" showInputMessage="1" showErrorMessage="1" errorTitle="Invalid response" error="Choose S, C, D, W or N from the dropdown." promptTitle="RFT response code" prompt="Select S, C, D, W or N. Add supporting detail in column E." sqref="D5:D17 D27 D19:D25" xr:uid="{688E5F47-AA7C-48F7-A78B-C2E418C69B96}">
      <formula1>"S,C,D,W,N"</formula1>
    </dataValidation>
    <dataValidation type="list" allowBlank="1" showInputMessage="1" showErrorMessage="1" errorTitle="Invalid classification" error="Select S, C, D, W or N." promptTitle="Evaluator classification" prompt="Confirm the classification after reviewing the supplier code and explanation." sqref="H4:H27" xr:uid="{E5AD80B3-7633-4235-92FC-34A9AADC3050}">
      <formula1>"S,C,D,W,N"</formula1>
    </dataValidation>
  </dataValidations>
  <pageMargins left="0.70866141732283472" right="0.70866141732283472" top="0.74803149606299213" bottom="0.74803149606299213" header="0.31496062992125978" footer="0.31496062992125978"/>
  <pageSetup paperSize="9" scale="57" fitToHeight="0" orientation="portrait"/>
  <headerFooter>
    <oddFooter>&amp;LDetailed Requirements - &amp;A&amp;CPage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25"/>
  <sheetViews>
    <sheetView showGridLines="0" topLeftCell="C1" zoomScale="75" zoomScaleNormal="75" zoomScaleSheetLayoutView="154" workbookViewId="0">
      <pane ySplit="3" topLeftCell="A12" activePane="bottomLeft" state="frozen"/>
      <selection activeCell="K23" sqref="K23"/>
      <selection pane="bottomLeft" activeCell="K23" sqref="K23"/>
    </sheetView>
  </sheetViews>
  <sheetFormatPr defaultColWidth="9.1796875" defaultRowHeight="12.5" x14ac:dyDescent="0.25"/>
  <cols>
    <col min="1" max="1" width="12.6328125" style="10" customWidth="1"/>
    <col min="2" max="2" width="65.453125" style="10" customWidth="1"/>
    <col min="3" max="3" width="11.81640625" style="10" customWidth="1"/>
    <col min="4" max="4" width="27.36328125" style="10" customWidth="1"/>
    <col min="5" max="5" width="54.453125" style="10" customWidth="1"/>
    <col min="6" max="6" width="13.453125" style="10" customWidth="1"/>
    <col min="7" max="7" width="17.36328125" style="10" customWidth="1"/>
    <col min="8" max="8" width="22.6328125" style="10" customWidth="1"/>
    <col min="9" max="9" width="19.1796875" style="10" customWidth="1"/>
    <col min="10" max="16384" width="9.1796875" style="10"/>
  </cols>
  <sheetData>
    <row r="1" spans="1:9" s="9" customFormat="1" ht="18" x14ac:dyDescent="0.25">
      <c r="A1" s="334" t="s">
        <v>629</v>
      </c>
      <c r="B1" s="331"/>
      <c r="C1" s="332"/>
      <c r="D1" s="331"/>
      <c r="E1" s="331"/>
      <c r="F1" s="339" t="s">
        <v>573</v>
      </c>
      <c r="G1" s="340"/>
      <c r="H1" s="338" t="s">
        <v>574</v>
      </c>
      <c r="I1" s="338"/>
    </row>
    <row r="2" spans="1:9" ht="13" x14ac:dyDescent="0.25">
      <c r="A2" s="336" t="s">
        <v>575</v>
      </c>
      <c r="B2" s="331"/>
      <c r="C2" s="337"/>
      <c r="D2" s="333" t="s">
        <v>174</v>
      </c>
      <c r="E2" s="331"/>
      <c r="F2" s="341" t="s">
        <v>576</v>
      </c>
      <c r="G2" s="342"/>
      <c r="H2" s="338" t="s">
        <v>577</v>
      </c>
      <c r="I2" s="338"/>
    </row>
    <row r="3" spans="1:9" ht="65.5" thickBot="1" x14ac:dyDescent="0.3">
      <c r="A3" s="24" t="s">
        <v>172</v>
      </c>
      <c r="B3" s="25" t="s">
        <v>173</v>
      </c>
      <c r="C3" s="25" t="s">
        <v>578</v>
      </c>
      <c r="D3" s="26" t="s">
        <v>579</v>
      </c>
      <c r="E3" s="151" t="s">
        <v>580</v>
      </c>
      <c r="F3" s="160" t="s">
        <v>176</v>
      </c>
      <c r="G3" s="207" t="s">
        <v>170</v>
      </c>
      <c r="H3" s="211" t="s">
        <v>581</v>
      </c>
      <c r="I3" s="211" t="s">
        <v>582</v>
      </c>
    </row>
    <row r="4" spans="1:9" x14ac:dyDescent="0.25">
      <c r="A4" s="335" t="s">
        <v>630</v>
      </c>
      <c r="B4" s="331"/>
      <c r="C4" s="332"/>
      <c r="D4" s="331"/>
      <c r="E4" s="331"/>
      <c r="F4" s="159"/>
      <c r="G4" s="208"/>
      <c r="H4" s="212"/>
      <c r="I4" s="212" t="str" cm="1">
        <f t="array" ref="I4">IF(OR($C4="",$D4="",$E4="",$H4=""),"",_xlfn.SWITCH($H4,"S",5,"C",5,"D",3,"W",2,"N",0,"")*$F4)</f>
        <v/>
      </c>
    </row>
    <row r="5" spans="1:9" x14ac:dyDescent="0.25">
      <c r="A5" s="92" t="s">
        <v>198</v>
      </c>
      <c r="B5" s="58" t="s">
        <v>631</v>
      </c>
      <c r="C5" s="59" t="s">
        <v>585</v>
      </c>
      <c r="D5" s="27"/>
      <c r="E5" s="152"/>
      <c r="F5" s="154">
        <v>2</v>
      </c>
      <c r="G5" s="209" t="s">
        <v>632</v>
      </c>
      <c r="H5" s="212"/>
      <c r="I5" s="212" t="str" cm="1">
        <f t="array" ref="I5">IF(OR($C5="",$D5="",$E5="",$H5=""),"",_xlfn.SWITCH($H5,"S",5,"C",5,"D",3,"W",2,"N",0,"")*$F5)</f>
        <v/>
      </c>
    </row>
    <row r="6" spans="1:9" x14ac:dyDescent="0.25">
      <c r="A6" s="92" t="s">
        <v>199</v>
      </c>
      <c r="B6" s="58" t="s">
        <v>633</v>
      </c>
      <c r="C6" s="59" t="s">
        <v>585</v>
      </c>
      <c r="D6" s="27"/>
      <c r="E6" s="152"/>
      <c r="F6" s="154">
        <v>2</v>
      </c>
      <c r="G6" s="209" t="s">
        <v>634</v>
      </c>
      <c r="H6" s="212"/>
      <c r="I6" s="212" t="str" cm="1">
        <f t="array" ref="I6">IF(OR($C6="",$D6="",$E6="",$H6=""),"",_xlfn.SWITCH($H6,"S",5,"C",5,"D",3,"W",2,"N",0,"")*$F6)</f>
        <v/>
      </c>
    </row>
    <row r="7" spans="1:9" s="8" customFormat="1" x14ac:dyDescent="0.25">
      <c r="A7" s="92" t="s">
        <v>200</v>
      </c>
      <c r="B7" s="58" t="s">
        <v>635</v>
      </c>
      <c r="C7" s="59" t="s">
        <v>585</v>
      </c>
      <c r="D7" s="27"/>
      <c r="E7" s="152"/>
      <c r="F7" s="156">
        <v>2</v>
      </c>
      <c r="G7" s="210" t="s">
        <v>636</v>
      </c>
      <c r="H7" s="212"/>
      <c r="I7" s="212" t="str" cm="1">
        <f t="array" ref="I7">IF(OR($C7="",$D7="",$E7="",$H7=""),"",_xlfn.SWITCH($H7,"S",5,"C",5,"D",3,"W",2,"N",0,"")*$F7)</f>
        <v/>
      </c>
    </row>
    <row r="8" spans="1:9" s="8" customFormat="1" ht="62.5" x14ac:dyDescent="0.25">
      <c r="A8" s="92" t="s">
        <v>201</v>
      </c>
      <c r="B8" s="58" t="s">
        <v>591</v>
      </c>
      <c r="C8" s="59" t="s">
        <v>585</v>
      </c>
      <c r="D8" s="27"/>
      <c r="E8" s="152"/>
      <c r="F8" s="156">
        <v>2</v>
      </c>
      <c r="G8" s="210" t="s">
        <v>637</v>
      </c>
      <c r="H8" s="212"/>
      <c r="I8" s="212" t="str" cm="1">
        <f t="array" ref="I8">IF(OR($C8="",$D8="",$E8="",$H8=""),"",_xlfn.SWITCH($H8,"S",5,"C",5,"D",3,"W",2,"N",0,"")*$F8)</f>
        <v/>
      </c>
    </row>
    <row r="9" spans="1:9" x14ac:dyDescent="0.25">
      <c r="A9" s="335" t="s">
        <v>626</v>
      </c>
      <c r="B9" s="331"/>
      <c r="C9" s="332"/>
      <c r="D9" s="331"/>
      <c r="E9" s="331"/>
      <c r="F9" s="154"/>
      <c r="G9" s="209"/>
      <c r="H9" s="212"/>
      <c r="I9" s="212" t="str" cm="1">
        <f t="array" ref="I9">IF(OR($C9="",$D9="",$E9="",$H9=""),"",_xlfn.SWITCH($H9,"S",5,"C",5,"D",3,"W",2,"N",0,"")*$F9)</f>
        <v/>
      </c>
    </row>
    <row r="10" spans="1:9" s="8" customFormat="1" x14ac:dyDescent="0.25">
      <c r="A10" s="92" t="s">
        <v>202</v>
      </c>
      <c r="B10" s="58" t="s">
        <v>638</v>
      </c>
      <c r="C10" s="59" t="s">
        <v>585</v>
      </c>
      <c r="D10" s="27"/>
      <c r="E10" s="152"/>
      <c r="F10" s="156">
        <v>2</v>
      </c>
      <c r="G10" s="210" t="s">
        <v>639</v>
      </c>
      <c r="H10" s="212"/>
      <c r="I10" s="212" t="str" cm="1">
        <f t="array" ref="I10">IF(OR($C10="",$D10="",$E10="",$H10=""),"",_xlfn.SWITCH($H10,"S",5,"C",5,"D",3,"W",2,"N",0,"")*$F10)</f>
        <v/>
      </c>
    </row>
    <row r="11" spans="1:9" x14ac:dyDescent="0.25">
      <c r="A11" s="335" t="s">
        <v>34</v>
      </c>
      <c r="B11" s="331"/>
      <c r="C11" s="332"/>
      <c r="D11" s="331"/>
      <c r="E11" s="331"/>
      <c r="F11" s="154"/>
      <c r="G11" s="209"/>
      <c r="H11" s="212"/>
      <c r="I11" s="212" t="str" cm="1">
        <f t="array" ref="I11">IF(OR($C11="",$D11="",$E11="",$H11=""),"",_xlfn.SWITCH($H11,"S",5,"C",5,"D",3,"W",2,"N",0,"")*$F11)</f>
        <v/>
      </c>
    </row>
    <row r="12" spans="1:9" s="8" customFormat="1" ht="25" x14ac:dyDescent="0.25">
      <c r="A12" s="92" t="s">
        <v>203</v>
      </c>
      <c r="B12" s="58" t="s">
        <v>640</v>
      </c>
      <c r="C12" s="59" t="s">
        <v>585</v>
      </c>
      <c r="D12" s="27"/>
      <c r="E12" s="152"/>
      <c r="F12" s="156">
        <v>2</v>
      </c>
      <c r="G12" s="210" t="s">
        <v>641</v>
      </c>
      <c r="H12" s="212"/>
      <c r="I12" s="212" t="str" cm="1">
        <f t="array" ref="I12">IF(OR($C12="",$D12="",$E12="",$H12=""),"",_xlfn.SWITCH($H12,"S",5,"C",5,"D",3,"W",2,"N",0,"")*$F12)</f>
        <v/>
      </c>
    </row>
    <row r="13" spans="1:9" s="8" customFormat="1" x14ac:dyDescent="0.25">
      <c r="A13" s="92" t="s">
        <v>498</v>
      </c>
      <c r="B13" s="58" t="s">
        <v>642</v>
      </c>
      <c r="C13" s="59" t="s">
        <v>78</v>
      </c>
      <c r="D13" s="27"/>
      <c r="E13" s="152"/>
      <c r="F13" s="156">
        <v>1</v>
      </c>
      <c r="G13" s="210" t="s">
        <v>643</v>
      </c>
      <c r="H13" s="212"/>
      <c r="I13" s="212" t="str" cm="1">
        <f t="array" ref="I13">IF(OR($C13="",$D13="",$E13="",$H13=""),"",_xlfn.SWITCH($H13,"S",5,"C",5,"D",3,"W",2,"N",0,"")*$F13)</f>
        <v/>
      </c>
    </row>
    <row r="14" spans="1:9" x14ac:dyDescent="0.25">
      <c r="A14" s="92" t="s">
        <v>204</v>
      </c>
      <c r="B14" s="58" t="s">
        <v>644</v>
      </c>
      <c r="C14" s="59" t="s">
        <v>585</v>
      </c>
      <c r="D14" s="27"/>
      <c r="E14" s="152"/>
      <c r="F14" s="154">
        <v>2</v>
      </c>
      <c r="G14" s="209" t="s">
        <v>645</v>
      </c>
      <c r="H14" s="212"/>
      <c r="I14" s="212" t="str" cm="1">
        <f t="array" ref="I14">IF(OR($C14="",$D14="",$E14="",$H14=""),"",_xlfn.SWITCH($H14,"S",5,"C",5,"D",3,"W",2,"N",0,"")*$F14)</f>
        <v/>
      </c>
    </row>
    <row r="15" spans="1:9" x14ac:dyDescent="0.25">
      <c r="A15" s="335" t="s">
        <v>646</v>
      </c>
      <c r="B15" s="331"/>
      <c r="C15" s="332"/>
      <c r="D15" s="331"/>
      <c r="E15" s="331"/>
      <c r="F15" s="154"/>
      <c r="G15" s="209"/>
      <c r="H15" s="212"/>
      <c r="I15" s="212" t="str" cm="1">
        <f t="array" ref="I15">IF(OR($C15="",$D15="",$E15="",$H15=""),"",_xlfn.SWITCH($H15,"S",5,"C",5,"D",3,"W",2,"N",0,"")*$F15)</f>
        <v/>
      </c>
    </row>
    <row r="16" spans="1:9" s="8" customFormat="1" ht="25" x14ac:dyDescent="0.25">
      <c r="A16" s="92" t="s">
        <v>205</v>
      </c>
      <c r="B16" s="58" t="s">
        <v>647</v>
      </c>
      <c r="C16" s="59" t="s">
        <v>585</v>
      </c>
      <c r="D16" s="27"/>
      <c r="E16" s="152"/>
      <c r="F16" s="156">
        <v>2</v>
      </c>
      <c r="G16" s="210" t="s">
        <v>648</v>
      </c>
      <c r="H16" s="212"/>
      <c r="I16" s="212" t="str" cm="1">
        <f t="array" ref="I16">IF(OR($C16="",$D16="",$E16="",$H16=""),"",_xlfn.SWITCH($H16,"S",5,"C",5,"D",3,"W",2,"N",0,"")*$F16)</f>
        <v/>
      </c>
    </row>
    <row r="17" spans="1:9" s="8" customFormat="1" x14ac:dyDescent="0.25">
      <c r="A17" s="92" t="s">
        <v>206</v>
      </c>
      <c r="B17" s="58" t="s">
        <v>649</v>
      </c>
      <c r="C17" s="59" t="s">
        <v>585</v>
      </c>
      <c r="D17" s="27"/>
      <c r="E17" s="152"/>
      <c r="F17" s="156">
        <v>2</v>
      </c>
      <c r="G17" s="210" t="s">
        <v>650</v>
      </c>
      <c r="H17" s="212"/>
      <c r="I17" s="212" t="str" cm="1">
        <f t="array" ref="I17">IF(OR($C17="",$D17="",$E17="",$H17=""),"",_xlfn.SWITCH($H17,"S",5,"C",5,"D",3,"W",2,"N",0,"")*$F17)</f>
        <v/>
      </c>
    </row>
    <row r="18" spans="1:9" s="8" customFormat="1" ht="25" x14ac:dyDescent="0.25">
      <c r="A18" s="92" t="s">
        <v>207</v>
      </c>
      <c r="B18" s="58" t="s">
        <v>651</v>
      </c>
      <c r="C18" s="59" t="s">
        <v>585</v>
      </c>
      <c r="D18" s="27"/>
      <c r="E18" s="152"/>
      <c r="F18" s="156">
        <v>2</v>
      </c>
      <c r="G18" s="210" t="s">
        <v>652</v>
      </c>
      <c r="H18" s="212"/>
      <c r="I18" s="212" t="str" cm="1">
        <f t="array" ref="I18">IF(OR($C18="",$D18="",$E18="",$H18=""),"",_xlfn.SWITCH($H18,"S",5,"C",5,"D",3,"W",2,"N",0,"")*$F18)</f>
        <v/>
      </c>
    </row>
    <row r="19" spans="1:9" s="8" customFormat="1" ht="25" x14ac:dyDescent="0.25">
      <c r="A19" s="92" t="s">
        <v>208</v>
      </c>
      <c r="B19" s="58" t="s">
        <v>653</v>
      </c>
      <c r="C19" s="59" t="s">
        <v>585</v>
      </c>
      <c r="D19" s="27"/>
      <c r="E19" s="152"/>
      <c r="F19" s="156">
        <v>2</v>
      </c>
      <c r="G19" s="210" t="s">
        <v>654</v>
      </c>
      <c r="H19" s="212"/>
      <c r="I19" s="212" t="str" cm="1">
        <f t="array" ref="I19">IF(OR($C19="",$D19="",$E19="",$H19=""),"",_xlfn.SWITCH($H19,"S",5,"C",5,"D",3,"W",2,"N",0,"")*$F19)</f>
        <v/>
      </c>
    </row>
    <row r="20" spans="1:9" s="8" customFormat="1" x14ac:dyDescent="0.25">
      <c r="A20" s="92" t="s">
        <v>209</v>
      </c>
      <c r="B20" s="58" t="s">
        <v>655</v>
      </c>
      <c r="C20" s="59" t="s">
        <v>585</v>
      </c>
      <c r="D20" s="27"/>
      <c r="E20" s="152"/>
      <c r="F20" s="156">
        <v>2</v>
      </c>
      <c r="G20" s="210" t="s">
        <v>656</v>
      </c>
      <c r="H20" s="212"/>
      <c r="I20" s="212" t="str" cm="1">
        <f t="array" ref="I20">IF(OR($C20="",$D20="",$E20="",$H20=""),"",_xlfn.SWITCH($H20,"S",5,"C",5,"D",3,"W",2,"N",0,"")*$F20)</f>
        <v/>
      </c>
    </row>
    <row r="21" spans="1:9" s="8" customFormat="1" x14ac:dyDescent="0.25">
      <c r="A21" s="92" t="s">
        <v>499</v>
      </c>
      <c r="B21" s="58" t="s">
        <v>657</v>
      </c>
      <c r="C21" s="103" t="s">
        <v>78</v>
      </c>
      <c r="D21" s="27"/>
      <c r="E21" s="152"/>
      <c r="F21" s="156">
        <v>1</v>
      </c>
      <c r="G21" s="210" t="s">
        <v>658</v>
      </c>
      <c r="H21" s="212"/>
      <c r="I21" s="212" t="str" cm="1">
        <f t="array" ref="I21">IF(OR($C21="",$D21="",$E21="",$H21=""),"",_xlfn.SWITCH($H21,"S",5,"C",5,"D",3,"W",2,"N",0,"")*$F21)</f>
        <v/>
      </c>
    </row>
    <row r="22" spans="1:9" x14ac:dyDescent="0.25">
      <c r="A22" s="335" t="s">
        <v>659</v>
      </c>
      <c r="B22" s="331"/>
      <c r="C22" s="332"/>
      <c r="D22" s="331"/>
      <c r="E22" s="331"/>
      <c r="F22" s="154"/>
      <c r="G22" s="209"/>
      <c r="H22" s="212"/>
      <c r="I22" s="212" t="str" cm="1">
        <f t="array" ref="I22">IF(OR($C22="",$D22="",$E22="",$H22=""),"",_xlfn.SWITCH($H22,"S",5,"C",5,"D",3,"W",2,"N",0,"")*$F22)</f>
        <v/>
      </c>
    </row>
    <row r="23" spans="1:9" ht="25" x14ac:dyDescent="0.25">
      <c r="A23" s="92" t="s">
        <v>210</v>
      </c>
      <c r="B23" s="58" t="s">
        <v>660</v>
      </c>
      <c r="C23" s="59" t="s">
        <v>585</v>
      </c>
      <c r="D23" s="27"/>
      <c r="E23" s="152"/>
      <c r="F23" s="154">
        <v>2</v>
      </c>
      <c r="G23" s="209" t="s">
        <v>661</v>
      </c>
      <c r="H23" s="212"/>
      <c r="I23" s="212" t="str" cm="1">
        <f t="array" ref="I23">IF(OR($C23="",$D23="",$E23="",$H23=""),"",_xlfn.SWITCH($H23,"S",5,"C",5,"D",3,"W",2,"N",0,"")*$F23)</f>
        <v/>
      </c>
    </row>
    <row r="24" spans="1:9" ht="25" x14ac:dyDescent="0.25">
      <c r="A24" s="92" t="s">
        <v>211</v>
      </c>
      <c r="B24" s="58" t="s">
        <v>662</v>
      </c>
      <c r="C24" s="59" t="s">
        <v>585</v>
      </c>
      <c r="D24" s="27"/>
      <c r="E24" s="152"/>
      <c r="F24" s="158">
        <v>2</v>
      </c>
      <c r="G24" s="209" t="s">
        <v>663</v>
      </c>
      <c r="H24" s="212"/>
      <c r="I24" s="212" t="str" cm="1">
        <f t="array" ref="I24">IF(OR($C24="",$D24="",$E24="",$H24=""),"",_xlfn.SWITCH($H24,"S",5,"C",5,"D",3,"W",2,"N",0,"")*$F24)</f>
        <v/>
      </c>
    </row>
    <row r="25" spans="1:9" ht="25" x14ac:dyDescent="0.25">
      <c r="A25" s="92" t="s">
        <v>212</v>
      </c>
      <c r="B25" s="58" t="s">
        <v>664</v>
      </c>
      <c r="C25" s="59" t="s">
        <v>585</v>
      </c>
      <c r="D25" s="27"/>
      <c r="E25" s="152"/>
      <c r="F25" s="154">
        <v>2</v>
      </c>
      <c r="G25" s="209" t="s">
        <v>665</v>
      </c>
      <c r="H25" s="212"/>
      <c r="I25" s="212" t="str" cm="1">
        <f t="array" ref="I25">IF(OR($C25="",$D25="",$E25="",$H25=""),"",_xlfn.SWITCH($H25,"S",5,"C",5,"D",3,"W",2,"N",0,"")*$F25)</f>
        <v/>
      </c>
    </row>
  </sheetData>
  <mergeCells count="12">
    <mergeCell ref="H1:I1"/>
    <mergeCell ref="H2:I2"/>
    <mergeCell ref="A1:E1"/>
    <mergeCell ref="F1:G1"/>
    <mergeCell ref="F2:G2"/>
    <mergeCell ref="A22:E22"/>
    <mergeCell ref="A9:E9"/>
    <mergeCell ref="A2:C2"/>
    <mergeCell ref="A4:E4"/>
    <mergeCell ref="D2:E2"/>
    <mergeCell ref="A15:E15"/>
    <mergeCell ref="A11:E11"/>
  </mergeCells>
  <conditionalFormatting sqref="D4:D25">
    <cfRule type="expression" dxfId="84" priority="1">
      <formula>$D4="S"</formula>
    </cfRule>
    <cfRule type="expression" dxfId="83" priority="2">
      <formula>$D4="C"</formula>
    </cfRule>
    <cfRule type="expression" dxfId="82" priority="3">
      <formula>$D4="D"</formula>
    </cfRule>
    <cfRule type="expression" dxfId="81" priority="4">
      <formula>$D4="W"</formula>
    </cfRule>
    <cfRule type="expression" dxfId="80" priority="5">
      <formula>$D4="N"</formula>
    </cfRule>
  </conditionalFormatting>
  <dataValidations count="2">
    <dataValidation type="list" allowBlank="1" showInputMessage="1" showErrorMessage="1" errorTitle="Invalid response" error="Choose S, C, D, W or N from the dropdown." promptTitle="RFT response code" prompt="Select S, C, D, W or N. Add supporting detail in column E." sqref="D5:D8 D23:D25 D16:D21 D12:D14 D10" xr:uid="{2603ED13-A637-4DCC-937E-5BE829FECE39}">
      <formula1>"S,C,D,W,N"</formula1>
    </dataValidation>
    <dataValidation type="list" allowBlank="1" showInputMessage="1" showErrorMessage="1" errorTitle="Invalid classification" error="Select S, C, D, W or N." promptTitle="Evaluator classification" prompt="Confirm the classification after reviewing the supplier code and explanation." sqref="H4:H25" xr:uid="{A7EC938D-0A3C-4456-8A50-4ABC8C3BCC3D}">
      <formula1>"S,C,D,W,N"</formula1>
    </dataValidation>
  </dataValidations>
  <pageMargins left="0.70866141732283472" right="0.70866141732283472" top="0.74803149606299213" bottom="0.74803149606299213" header="0.31496062992125978" footer="0.31496062992125978"/>
  <pageSetup paperSize="9" scale="57" fitToHeight="0" orientation="portrait"/>
  <headerFooter>
    <oddFooter>&amp;LDetailed Requirements - &amp;A&amp;CPage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7">
    <pageSetUpPr fitToPage="1"/>
  </sheetPr>
  <dimension ref="A1:I59"/>
  <sheetViews>
    <sheetView showGridLines="0" topLeftCell="B1" zoomScale="75" zoomScaleNormal="75" zoomScaleSheetLayoutView="106" workbookViewId="0">
      <pane ySplit="3" topLeftCell="A38" activePane="bottomLeft" state="frozen"/>
      <selection activeCell="K23" sqref="K23"/>
      <selection pane="bottomLeft" activeCell="G45" sqref="G45"/>
    </sheetView>
  </sheetViews>
  <sheetFormatPr defaultColWidth="9.1796875" defaultRowHeight="13" x14ac:dyDescent="0.3"/>
  <cols>
    <col min="1" max="1" width="12.6328125" style="1" customWidth="1"/>
    <col min="2" max="2" width="65.453125" style="1" customWidth="1"/>
    <col min="3" max="3" width="11.81640625" style="55" customWidth="1"/>
    <col min="4" max="4" width="27.36328125" style="1" customWidth="1"/>
    <col min="5" max="5" width="54.453125" style="1" customWidth="1"/>
    <col min="6" max="6" width="13.453125" style="1" customWidth="1"/>
    <col min="7" max="7" width="17.36328125" style="1" customWidth="1"/>
    <col min="8" max="8" width="22.6328125" style="1" customWidth="1"/>
    <col min="9" max="9" width="19.1796875" style="1" customWidth="1"/>
    <col min="10" max="16384" width="9.1796875" style="1"/>
  </cols>
  <sheetData>
    <row r="1" spans="1:9" s="2" customFormat="1" ht="18" x14ac:dyDescent="0.3">
      <c r="A1" s="348" t="s">
        <v>666</v>
      </c>
      <c r="B1" s="331"/>
      <c r="C1" s="332"/>
      <c r="D1" s="331"/>
      <c r="E1" s="331"/>
      <c r="F1" s="344" t="s">
        <v>573</v>
      </c>
      <c r="G1" s="345"/>
      <c r="H1" s="338" t="s">
        <v>574</v>
      </c>
      <c r="I1" s="338"/>
    </row>
    <row r="2" spans="1:9" x14ac:dyDescent="0.3">
      <c r="A2" s="336" t="s">
        <v>575</v>
      </c>
      <c r="B2" s="331"/>
      <c r="C2" s="337"/>
      <c r="D2" s="333" t="s">
        <v>174</v>
      </c>
      <c r="E2" s="331"/>
      <c r="F2" s="346" t="s">
        <v>576</v>
      </c>
      <c r="G2" s="347"/>
      <c r="H2" s="338" t="s">
        <v>577</v>
      </c>
      <c r="I2" s="338"/>
    </row>
    <row r="3" spans="1:9" ht="65.5" thickBot="1" x14ac:dyDescent="0.35">
      <c r="A3" s="24" t="s">
        <v>172</v>
      </c>
      <c r="B3" s="25" t="s">
        <v>173</v>
      </c>
      <c r="C3" s="25" t="s">
        <v>578</v>
      </c>
      <c r="D3" s="26" t="s">
        <v>579</v>
      </c>
      <c r="E3" s="151" t="s">
        <v>580</v>
      </c>
      <c r="F3" s="169" t="s">
        <v>176</v>
      </c>
      <c r="G3" s="213" t="s">
        <v>170</v>
      </c>
      <c r="H3" s="217" t="s">
        <v>581</v>
      </c>
      <c r="I3" s="217" t="s">
        <v>582</v>
      </c>
    </row>
    <row r="4" spans="1:9" x14ac:dyDescent="0.25">
      <c r="A4" s="343" t="s">
        <v>667</v>
      </c>
      <c r="B4" s="331"/>
      <c r="C4" s="332"/>
      <c r="D4" s="331"/>
      <c r="E4" s="331"/>
      <c r="F4" s="167"/>
      <c r="G4" s="214"/>
      <c r="H4" s="218"/>
      <c r="I4" s="218" t="str" cm="1">
        <f t="array" ref="I4">IF(OR($C4="",$D4="",$E4="",$H4=""),"",_xlfn.SWITCH($H4,"S",5,"C",5,"D",3,"W",2,"N",0,"")*$F4)</f>
        <v/>
      </c>
    </row>
    <row r="5" spans="1:9" s="30" customFormat="1" ht="12.5" x14ac:dyDescent="0.25">
      <c r="A5" s="90">
        <v>1</v>
      </c>
      <c r="B5" s="58" t="s">
        <v>668</v>
      </c>
      <c r="C5" s="59" t="s">
        <v>585</v>
      </c>
      <c r="D5" s="54"/>
      <c r="E5" s="162"/>
      <c r="F5" s="163">
        <v>2</v>
      </c>
      <c r="G5" s="215" t="s">
        <v>669</v>
      </c>
      <c r="H5" s="218"/>
      <c r="I5" s="218" t="str" cm="1">
        <f t="array" ref="I5">IF(OR($C5="",$D5="",$E5="",$H5=""),"",_xlfn.SWITCH($H5,"S",5,"C",5,"D",3,"W",2,"N",0,"")*$F5)</f>
        <v/>
      </c>
    </row>
    <row r="6" spans="1:9" s="30" customFormat="1" ht="25" x14ac:dyDescent="0.25">
      <c r="A6" s="90">
        <v>2</v>
      </c>
      <c r="B6" s="91" t="s">
        <v>670</v>
      </c>
      <c r="C6" s="59" t="s">
        <v>585</v>
      </c>
      <c r="D6" s="54"/>
      <c r="E6" s="162"/>
      <c r="F6" s="166">
        <v>2</v>
      </c>
      <c r="G6" s="215" t="s">
        <v>671</v>
      </c>
      <c r="H6" s="218"/>
      <c r="I6" s="218" t="str" cm="1">
        <f t="array" ref="I6">IF(OR($C6="",$D6="",$E6="",$H6=""),"",_xlfn.SWITCH($H6,"S",5,"C",5,"D",3,"W",2,"N",0,"")*$F6)</f>
        <v/>
      </c>
    </row>
    <row r="7" spans="1:9" s="30" customFormat="1" ht="37.5" x14ac:dyDescent="0.25">
      <c r="A7" s="89">
        <v>3</v>
      </c>
      <c r="B7" s="72" t="s">
        <v>672</v>
      </c>
      <c r="C7" s="59" t="s">
        <v>585</v>
      </c>
      <c r="D7" s="54"/>
      <c r="E7" s="162"/>
      <c r="F7" s="166">
        <v>2</v>
      </c>
      <c r="G7" s="215" t="s">
        <v>673</v>
      </c>
      <c r="H7" s="218"/>
      <c r="I7" s="218" t="str" cm="1">
        <f t="array" ref="I7">IF(OR($C7="",$D7="",$E7="",$H7=""),"",_xlfn.SWITCH($H7,"S",5,"C",5,"D",3,"W",2,"N",0,"")*$F7)</f>
        <v/>
      </c>
    </row>
    <row r="8" spans="1:9" s="30" customFormat="1" ht="62.5" x14ac:dyDescent="0.25">
      <c r="A8" s="89">
        <f>A7+1</f>
        <v>4</v>
      </c>
      <c r="B8" s="72" t="s">
        <v>591</v>
      </c>
      <c r="C8" s="59" t="s">
        <v>585</v>
      </c>
      <c r="D8" s="54"/>
      <c r="E8" s="162"/>
      <c r="F8" s="166">
        <v>2</v>
      </c>
      <c r="G8" s="215" t="s">
        <v>674</v>
      </c>
      <c r="H8" s="218"/>
      <c r="I8" s="218" t="str" cm="1">
        <f t="array" ref="I8">IF(OR($C8="",$D8="",$E8="",$H8=""),"",_xlfn.SWITCH($H8,"S",5,"C",5,"D",3,"W",2,"N",0,"")*$F8)</f>
        <v/>
      </c>
    </row>
    <row r="9" spans="1:9" s="30" customFormat="1" ht="25" x14ac:dyDescent="0.25">
      <c r="A9" s="89">
        <f>A8+1</f>
        <v>5</v>
      </c>
      <c r="B9" s="72" t="s">
        <v>675</v>
      </c>
      <c r="C9" s="59" t="s">
        <v>585</v>
      </c>
      <c r="D9" s="54"/>
      <c r="E9" s="162"/>
      <c r="F9" s="166">
        <v>2</v>
      </c>
      <c r="G9" s="215" t="s">
        <v>676</v>
      </c>
      <c r="H9" s="218"/>
      <c r="I9" s="218" t="str" cm="1">
        <f t="array" ref="I9">IF(OR($C9="",$D9="",$E9="",$H9=""),"",_xlfn.SWITCH($H9,"S",5,"C",5,"D",3,"W",2,"N",0,"")*$F9)</f>
        <v/>
      </c>
    </row>
    <row r="10" spans="1:9" s="30" customFormat="1" ht="25" x14ac:dyDescent="0.25">
      <c r="A10" s="89">
        <f>A9+1</f>
        <v>6</v>
      </c>
      <c r="B10" s="72" t="s">
        <v>677</v>
      </c>
      <c r="C10" s="59" t="s">
        <v>585</v>
      </c>
      <c r="D10" s="54"/>
      <c r="E10" s="162"/>
      <c r="F10" s="166">
        <v>2</v>
      </c>
      <c r="G10" s="215" t="s">
        <v>678</v>
      </c>
      <c r="H10" s="218"/>
      <c r="I10" s="218" t="str" cm="1">
        <f t="array" ref="I10">IF(OR($C10="",$D10="",$E10="",$H10=""),"",_xlfn.SWITCH($H10,"S",5,"C",5,"D",3,"W",2,"N",0,"")*$F10)</f>
        <v/>
      </c>
    </row>
    <row r="11" spans="1:9" x14ac:dyDescent="0.25">
      <c r="A11" s="343" t="s">
        <v>679</v>
      </c>
      <c r="B11" s="331"/>
      <c r="C11" s="332"/>
      <c r="D11" s="331"/>
      <c r="E11" s="331"/>
      <c r="F11" s="163"/>
      <c r="G11" s="216"/>
      <c r="H11" s="218"/>
      <c r="I11" s="218" t="str" cm="1">
        <f t="array" ref="I11">IF(OR($C11="",$D11="",$E11="",$H11=""),"",_xlfn.SWITCH($H11,"S",5,"C",5,"D",3,"W",2,"N",0,"")*$F11)</f>
        <v/>
      </c>
    </row>
    <row r="12" spans="1:9" s="30" customFormat="1" ht="50" x14ac:dyDescent="0.25">
      <c r="A12" s="89">
        <f>A10+1</f>
        <v>7</v>
      </c>
      <c r="B12" s="72" t="s">
        <v>680</v>
      </c>
      <c r="C12" s="80" t="s">
        <v>585</v>
      </c>
      <c r="D12" s="54"/>
      <c r="E12" s="162"/>
      <c r="F12" s="163">
        <v>2</v>
      </c>
      <c r="G12" s="215" t="s">
        <v>681</v>
      </c>
      <c r="H12" s="218"/>
      <c r="I12" s="218" t="str" cm="1">
        <f t="array" ref="I12">IF(OR($C12="",$D12="",$E12="",$H12=""),"",_xlfn.SWITCH($H12,"S",5,"C",5,"D",3,"W",2,"N",0,"")*$F12)</f>
        <v/>
      </c>
    </row>
    <row r="13" spans="1:9" s="30" customFormat="1" ht="25" x14ac:dyDescent="0.25">
      <c r="A13" s="89">
        <f t="shared" ref="A13:A36" si="0">A12+1</f>
        <v>8</v>
      </c>
      <c r="B13" s="72" t="s">
        <v>682</v>
      </c>
      <c r="C13" s="80" t="s">
        <v>585</v>
      </c>
      <c r="D13" s="54"/>
      <c r="E13" s="162"/>
      <c r="F13" s="163">
        <v>2</v>
      </c>
      <c r="G13" s="215" t="s">
        <v>683</v>
      </c>
      <c r="H13" s="218"/>
      <c r="I13" s="218" t="str" cm="1">
        <f t="array" ref="I13">IF(OR($C13="",$D13="",$E13="",$H13=""),"",_xlfn.SWITCH($H13,"S",5,"C",5,"D",3,"W",2,"N",0,"")*$F13)</f>
        <v/>
      </c>
    </row>
    <row r="14" spans="1:9" s="30" customFormat="1" ht="112.5" x14ac:dyDescent="0.25">
      <c r="A14" s="89">
        <f t="shared" si="0"/>
        <v>9</v>
      </c>
      <c r="B14" s="72" t="s">
        <v>684</v>
      </c>
      <c r="C14" s="80" t="s">
        <v>585</v>
      </c>
      <c r="D14" s="54"/>
      <c r="E14" s="162"/>
      <c r="F14" s="166">
        <v>2</v>
      </c>
      <c r="G14" s="215" t="s">
        <v>685</v>
      </c>
      <c r="H14" s="218"/>
      <c r="I14" s="218" t="str" cm="1">
        <f t="array" ref="I14">IF(OR($C14="",$D14="",$E14="",$H14=""),"",_xlfn.SWITCH($H14,"S",5,"C",5,"D",3,"W",2,"N",0,"")*$F14)</f>
        <v/>
      </c>
    </row>
    <row r="15" spans="1:9" s="30" customFormat="1" ht="12.5" x14ac:dyDescent="0.25">
      <c r="A15" s="89">
        <f t="shared" si="0"/>
        <v>10</v>
      </c>
      <c r="B15" s="72" t="s">
        <v>686</v>
      </c>
      <c r="C15" s="80" t="s">
        <v>585</v>
      </c>
      <c r="D15" s="54"/>
      <c r="E15" s="162"/>
      <c r="F15" s="166">
        <v>2</v>
      </c>
      <c r="G15" s="215" t="s">
        <v>687</v>
      </c>
      <c r="H15" s="218"/>
      <c r="I15" s="218" t="str" cm="1">
        <f t="array" ref="I15">IF(OR($C15="",$D15="",$E15="",$H15=""),"",_xlfn.SWITCH($H15,"S",5,"C",5,"D",3,"W",2,"N",0,"")*$F15)</f>
        <v/>
      </c>
    </row>
    <row r="16" spans="1:9" s="30" customFormat="1" ht="75" x14ac:dyDescent="0.25">
      <c r="A16" s="89">
        <f t="shared" si="0"/>
        <v>11</v>
      </c>
      <c r="B16" s="72" t="s">
        <v>688</v>
      </c>
      <c r="C16" s="80" t="s">
        <v>585</v>
      </c>
      <c r="D16" s="54"/>
      <c r="E16" s="162"/>
      <c r="F16" s="166">
        <v>2</v>
      </c>
      <c r="G16" s="215" t="s">
        <v>689</v>
      </c>
      <c r="H16" s="218"/>
      <c r="I16" s="218" t="str" cm="1">
        <f t="array" ref="I16">IF(OR($C16="",$D16="",$E16="",$H16=""),"",_xlfn.SWITCH($H16,"S",5,"C",5,"D",3,"W",2,"N",0,"")*$F16)</f>
        <v/>
      </c>
    </row>
    <row r="17" spans="1:9" s="30" customFormat="1" ht="25" x14ac:dyDescent="0.25">
      <c r="A17" s="89">
        <f t="shared" si="0"/>
        <v>12</v>
      </c>
      <c r="B17" s="72" t="s">
        <v>690</v>
      </c>
      <c r="C17" s="80" t="s">
        <v>585</v>
      </c>
      <c r="D17" s="54"/>
      <c r="E17" s="162"/>
      <c r="F17" s="166">
        <v>2</v>
      </c>
      <c r="G17" s="215" t="s">
        <v>691</v>
      </c>
      <c r="H17" s="218"/>
      <c r="I17" s="218" t="str" cm="1">
        <f t="array" ref="I17">IF(OR($C17="",$D17="",$E17="",$H17=""),"",_xlfn.SWITCH($H17,"S",5,"C",5,"D",3,"W",2,"N",0,"")*$F17)</f>
        <v/>
      </c>
    </row>
    <row r="18" spans="1:9" s="30" customFormat="1" ht="25" x14ac:dyDescent="0.25">
      <c r="A18" s="89">
        <f t="shared" si="0"/>
        <v>13</v>
      </c>
      <c r="B18" s="72" t="s">
        <v>692</v>
      </c>
      <c r="C18" s="80" t="s">
        <v>585</v>
      </c>
      <c r="D18" s="54"/>
      <c r="E18" s="162"/>
      <c r="F18" s="166">
        <v>2</v>
      </c>
      <c r="G18" s="215" t="s">
        <v>693</v>
      </c>
      <c r="H18" s="218"/>
      <c r="I18" s="218" t="str" cm="1">
        <f t="array" ref="I18">IF(OR($C18="",$D18="",$E18="",$H18=""),"",_xlfn.SWITCH($H18,"S",5,"C",5,"D",3,"W",2,"N",0,"")*$F18)</f>
        <v/>
      </c>
    </row>
    <row r="19" spans="1:9" s="30" customFormat="1" ht="12.5" x14ac:dyDescent="0.25">
      <c r="A19" s="89">
        <f t="shared" si="0"/>
        <v>14</v>
      </c>
      <c r="B19" s="72" t="s">
        <v>694</v>
      </c>
      <c r="C19" s="80" t="s">
        <v>585</v>
      </c>
      <c r="D19" s="54"/>
      <c r="E19" s="162"/>
      <c r="F19" s="166">
        <v>2</v>
      </c>
      <c r="G19" s="215" t="s">
        <v>695</v>
      </c>
      <c r="H19" s="218"/>
      <c r="I19" s="218" t="str" cm="1">
        <f t="array" ref="I19">IF(OR($C19="",$D19="",$E19="",$H19=""),"",_xlfn.SWITCH($H19,"S",5,"C",5,"D",3,"W",2,"N",0,"")*$F19)</f>
        <v/>
      </c>
    </row>
    <row r="20" spans="1:9" s="30" customFormat="1" ht="25" x14ac:dyDescent="0.25">
      <c r="A20" s="89">
        <f t="shared" si="0"/>
        <v>15</v>
      </c>
      <c r="B20" s="72" t="s">
        <v>696</v>
      </c>
      <c r="C20" s="80" t="s">
        <v>585</v>
      </c>
      <c r="D20" s="54"/>
      <c r="E20" s="162"/>
      <c r="F20" s="166">
        <v>2</v>
      </c>
      <c r="G20" s="215" t="s">
        <v>697</v>
      </c>
      <c r="H20" s="218"/>
      <c r="I20" s="218" t="str" cm="1">
        <f t="array" ref="I20">IF(OR($C20="",$D20="",$E20="",$H20=""),"",_xlfn.SWITCH($H20,"S",5,"C",5,"D",3,"W",2,"N",0,"")*$F20)</f>
        <v/>
      </c>
    </row>
    <row r="21" spans="1:9" s="30" customFormat="1" ht="25" x14ac:dyDescent="0.25">
      <c r="A21" s="89">
        <f t="shared" si="0"/>
        <v>16</v>
      </c>
      <c r="B21" s="72" t="s">
        <v>698</v>
      </c>
      <c r="C21" s="80" t="s">
        <v>585</v>
      </c>
      <c r="D21" s="54"/>
      <c r="E21" s="162"/>
      <c r="F21" s="166">
        <v>2</v>
      </c>
      <c r="G21" s="215" t="s">
        <v>699</v>
      </c>
      <c r="H21" s="218"/>
      <c r="I21" s="218" t="str" cm="1">
        <f t="array" ref="I21">IF(OR($C21="",$D21="",$E21="",$H21=""),"",_xlfn.SWITCH($H21,"S",5,"C",5,"D",3,"W",2,"N",0,"")*$F21)</f>
        <v/>
      </c>
    </row>
    <row r="22" spans="1:9" s="30" customFormat="1" ht="25" x14ac:dyDescent="0.25">
      <c r="A22" s="89">
        <f t="shared" si="0"/>
        <v>17</v>
      </c>
      <c r="B22" s="72" t="s">
        <v>700</v>
      </c>
      <c r="C22" s="80" t="s">
        <v>585</v>
      </c>
      <c r="D22" s="54"/>
      <c r="E22" s="162"/>
      <c r="F22" s="166">
        <v>2</v>
      </c>
      <c r="G22" s="215" t="s">
        <v>701</v>
      </c>
      <c r="H22" s="218"/>
      <c r="I22" s="218" t="str" cm="1">
        <f t="array" ref="I22">IF(OR($C22="",$D22="",$E22="",$H22=""),"",_xlfn.SWITCH($H22,"S",5,"C",5,"D",3,"W",2,"N",0,"")*$F22)</f>
        <v/>
      </c>
    </row>
    <row r="23" spans="1:9" s="30" customFormat="1" ht="37.5" x14ac:dyDescent="0.25">
      <c r="A23" s="89">
        <f t="shared" si="0"/>
        <v>18</v>
      </c>
      <c r="B23" s="72" t="s">
        <v>702</v>
      </c>
      <c r="C23" s="80" t="s">
        <v>585</v>
      </c>
      <c r="D23" s="54"/>
      <c r="E23" s="162"/>
      <c r="F23" s="166">
        <v>2</v>
      </c>
      <c r="G23" s="215" t="s">
        <v>703</v>
      </c>
      <c r="H23" s="218"/>
      <c r="I23" s="218" t="str" cm="1">
        <f t="array" ref="I23">IF(OR($C23="",$D23="",$E23="",$H23=""),"",_xlfn.SWITCH($H23,"S",5,"C",5,"D",3,"W",2,"N",0,"")*$F23)</f>
        <v/>
      </c>
    </row>
    <row r="24" spans="1:9" s="30" customFormat="1" ht="37.5" x14ac:dyDescent="0.25">
      <c r="A24" s="89">
        <f t="shared" si="0"/>
        <v>19</v>
      </c>
      <c r="B24" s="72" t="s">
        <v>704</v>
      </c>
      <c r="C24" s="80" t="s">
        <v>585</v>
      </c>
      <c r="D24" s="54"/>
      <c r="E24" s="162"/>
      <c r="F24" s="166">
        <v>2</v>
      </c>
      <c r="G24" s="215" t="s">
        <v>705</v>
      </c>
      <c r="H24" s="218"/>
      <c r="I24" s="218" t="str" cm="1">
        <f t="array" ref="I24">IF(OR($C24="",$D24="",$E24="",$H24=""),"",_xlfn.SWITCH($H24,"S",5,"C",5,"D",3,"W",2,"N",0,"")*$F24)</f>
        <v/>
      </c>
    </row>
    <row r="25" spans="1:9" s="30" customFormat="1" ht="37.5" x14ac:dyDescent="0.25">
      <c r="A25" s="89">
        <f t="shared" si="0"/>
        <v>20</v>
      </c>
      <c r="B25" s="72" t="s">
        <v>706</v>
      </c>
      <c r="C25" s="80" t="s">
        <v>585</v>
      </c>
      <c r="D25" s="54"/>
      <c r="E25" s="162"/>
      <c r="F25" s="166">
        <v>2</v>
      </c>
      <c r="G25" s="215" t="s">
        <v>707</v>
      </c>
      <c r="H25" s="218"/>
      <c r="I25" s="218" t="str" cm="1">
        <f t="array" ref="I25">IF(OR($C25="",$D25="",$E25="",$H25=""),"",_xlfn.SWITCH($H25,"S",5,"C",5,"D",3,"W",2,"N",0,"")*$F25)</f>
        <v/>
      </c>
    </row>
    <row r="26" spans="1:9" s="30" customFormat="1" ht="12.5" x14ac:dyDescent="0.25">
      <c r="A26" s="89">
        <f t="shared" si="0"/>
        <v>21</v>
      </c>
      <c r="B26" s="72" t="s">
        <v>708</v>
      </c>
      <c r="C26" s="80" t="s">
        <v>585</v>
      </c>
      <c r="D26" s="54"/>
      <c r="E26" s="162"/>
      <c r="F26" s="166">
        <v>2</v>
      </c>
      <c r="G26" s="215" t="s">
        <v>709</v>
      </c>
      <c r="H26" s="218"/>
      <c r="I26" s="218" t="str" cm="1">
        <f t="array" ref="I26">IF(OR($C26="",$D26="",$E26="",$H26=""),"",_xlfn.SWITCH($H26,"S",5,"C",5,"D",3,"W",2,"N",0,"")*$F26)</f>
        <v/>
      </c>
    </row>
    <row r="27" spans="1:9" s="30" customFormat="1" ht="12.5" x14ac:dyDescent="0.25">
      <c r="A27" s="89">
        <f t="shared" si="0"/>
        <v>22</v>
      </c>
      <c r="B27" s="72" t="s">
        <v>710</v>
      </c>
      <c r="C27" s="80" t="s">
        <v>585</v>
      </c>
      <c r="D27" s="54"/>
      <c r="E27" s="162"/>
      <c r="F27" s="166">
        <v>2</v>
      </c>
      <c r="G27" s="215" t="s">
        <v>711</v>
      </c>
      <c r="H27" s="218"/>
      <c r="I27" s="218" t="str" cm="1">
        <f t="array" ref="I27">IF(OR($C27="",$D27="",$E27="",$H27=""),"",_xlfn.SWITCH($H27,"S",5,"C",5,"D",3,"W",2,"N",0,"")*$F27)</f>
        <v/>
      </c>
    </row>
    <row r="28" spans="1:9" s="30" customFormat="1" ht="12.5" x14ac:dyDescent="0.25">
      <c r="A28" s="89">
        <f t="shared" si="0"/>
        <v>23</v>
      </c>
      <c r="B28" s="72" t="s">
        <v>712</v>
      </c>
      <c r="C28" s="80" t="s">
        <v>585</v>
      </c>
      <c r="D28" s="54"/>
      <c r="E28" s="162"/>
      <c r="F28" s="166">
        <v>2</v>
      </c>
      <c r="G28" s="215" t="s">
        <v>713</v>
      </c>
      <c r="H28" s="218"/>
      <c r="I28" s="218" t="str" cm="1">
        <f t="array" ref="I28">IF(OR($C28="",$D28="",$E28="",$H28=""),"",_xlfn.SWITCH($H28,"S",5,"C",5,"D",3,"W",2,"N",0,"")*$F28)</f>
        <v/>
      </c>
    </row>
    <row r="29" spans="1:9" s="30" customFormat="1" ht="12.5" x14ac:dyDescent="0.25">
      <c r="A29" s="89">
        <f t="shared" si="0"/>
        <v>24</v>
      </c>
      <c r="B29" s="72" t="s">
        <v>714</v>
      </c>
      <c r="C29" s="80" t="s">
        <v>585</v>
      </c>
      <c r="D29" s="54"/>
      <c r="E29" s="162"/>
      <c r="F29" s="166">
        <v>2</v>
      </c>
      <c r="G29" s="215" t="s">
        <v>715</v>
      </c>
      <c r="H29" s="218"/>
      <c r="I29" s="218" t="str" cm="1">
        <f t="array" ref="I29">IF(OR($C29="",$D29="",$E29="",$H29=""),"",_xlfn.SWITCH($H29,"S",5,"C",5,"D",3,"W",2,"N",0,"")*$F29)</f>
        <v/>
      </c>
    </row>
    <row r="30" spans="1:9" s="30" customFormat="1" ht="12.5" x14ac:dyDescent="0.25">
      <c r="A30" s="89">
        <f t="shared" si="0"/>
        <v>25</v>
      </c>
      <c r="B30" s="72" t="s">
        <v>716</v>
      </c>
      <c r="C30" s="80" t="s">
        <v>585</v>
      </c>
      <c r="D30" s="54"/>
      <c r="E30" s="162"/>
      <c r="F30" s="166">
        <v>2</v>
      </c>
      <c r="G30" s="215" t="s">
        <v>717</v>
      </c>
      <c r="H30" s="218"/>
      <c r="I30" s="218" t="str" cm="1">
        <f t="array" ref="I30">IF(OR($C30="",$D30="",$E30="",$H30=""),"",_xlfn.SWITCH($H30,"S",5,"C",5,"D",3,"W",2,"N",0,"")*$F30)</f>
        <v/>
      </c>
    </row>
    <row r="31" spans="1:9" s="30" customFormat="1" ht="12.5" x14ac:dyDescent="0.25">
      <c r="A31" s="89">
        <f t="shared" si="0"/>
        <v>26</v>
      </c>
      <c r="B31" s="72" t="s">
        <v>718</v>
      </c>
      <c r="C31" s="80" t="s">
        <v>585</v>
      </c>
      <c r="D31" s="54"/>
      <c r="E31" s="162"/>
      <c r="F31" s="166">
        <v>2</v>
      </c>
      <c r="G31" s="215" t="s">
        <v>719</v>
      </c>
      <c r="H31" s="218"/>
      <c r="I31" s="218" t="str" cm="1">
        <f t="array" ref="I31">IF(OR($C31="",$D31="",$E31="",$H31=""),"",_xlfn.SWITCH($H31,"S",5,"C",5,"D",3,"W",2,"N",0,"")*$F31)</f>
        <v/>
      </c>
    </row>
    <row r="32" spans="1:9" s="30" customFormat="1" ht="12.5" x14ac:dyDescent="0.25">
      <c r="A32" s="89">
        <f t="shared" si="0"/>
        <v>27</v>
      </c>
      <c r="B32" s="72" t="s">
        <v>720</v>
      </c>
      <c r="C32" s="80" t="s">
        <v>585</v>
      </c>
      <c r="D32" s="54"/>
      <c r="E32" s="162"/>
      <c r="F32" s="166">
        <v>2</v>
      </c>
      <c r="G32" s="215" t="s">
        <v>721</v>
      </c>
      <c r="H32" s="218"/>
      <c r="I32" s="218" t="str" cm="1">
        <f t="array" ref="I32">IF(OR($C32="",$D32="",$E32="",$H32=""),"",_xlfn.SWITCH($H32,"S",5,"C",5,"D",3,"W",2,"N",0,"")*$F32)</f>
        <v/>
      </c>
    </row>
    <row r="33" spans="1:9" s="30" customFormat="1" ht="25" x14ac:dyDescent="0.25">
      <c r="A33" s="89">
        <f t="shared" si="0"/>
        <v>28</v>
      </c>
      <c r="B33" s="72" t="s">
        <v>722</v>
      </c>
      <c r="C33" s="80" t="s">
        <v>585</v>
      </c>
      <c r="D33" s="54"/>
      <c r="E33" s="162"/>
      <c r="F33" s="166">
        <v>2</v>
      </c>
      <c r="G33" s="215" t="s">
        <v>723</v>
      </c>
      <c r="H33" s="218"/>
      <c r="I33" s="218" t="str" cm="1">
        <f t="array" ref="I33">IF(OR($C33="",$D33="",$E33="",$H33=""),"",_xlfn.SWITCH($H33,"S",5,"C",5,"D",3,"W",2,"N",0,"")*$F33)</f>
        <v/>
      </c>
    </row>
    <row r="34" spans="1:9" s="30" customFormat="1" ht="12.5" x14ac:dyDescent="0.25">
      <c r="A34" s="89">
        <f t="shared" si="0"/>
        <v>29</v>
      </c>
      <c r="B34" s="72" t="s">
        <v>724</v>
      </c>
      <c r="C34" s="80" t="s">
        <v>585</v>
      </c>
      <c r="D34" s="54"/>
      <c r="E34" s="162"/>
      <c r="F34" s="166">
        <v>2</v>
      </c>
      <c r="G34" s="215" t="s">
        <v>725</v>
      </c>
      <c r="H34" s="218"/>
      <c r="I34" s="218" t="str" cm="1">
        <f t="array" ref="I34">IF(OR($C34="",$D34="",$E34="",$H34=""),"",_xlfn.SWITCH($H34,"S",5,"C",5,"D",3,"W",2,"N",0,"")*$F34)</f>
        <v/>
      </c>
    </row>
    <row r="35" spans="1:9" s="30" customFormat="1" ht="25" x14ac:dyDescent="0.25">
      <c r="A35" s="89">
        <f t="shared" si="0"/>
        <v>30</v>
      </c>
      <c r="B35" s="72" t="s">
        <v>726</v>
      </c>
      <c r="C35" s="80" t="s">
        <v>585</v>
      </c>
      <c r="D35" s="54"/>
      <c r="E35" s="162"/>
      <c r="F35" s="166">
        <v>2</v>
      </c>
      <c r="G35" s="215" t="s">
        <v>727</v>
      </c>
      <c r="H35" s="218"/>
      <c r="I35" s="218" t="str" cm="1">
        <f t="array" ref="I35">IF(OR($C35="",$D35="",$E35="",$H35=""),"",_xlfn.SWITCH($H35,"S",5,"C",5,"D",3,"W",2,"N",0,"")*$F35)</f>
        <v/>
      </c>
    </row>
    <row r="36" spans="1:9" s="30" customFormat="1" ht="12.5" x14ac:dyDescent="0.25">
      <c r="A36" s="89">
        <f t="shared" si="0"/>
        <v>31</v>
      </c>
      <c r="B36" s="72" t="s">
        <v>728</v>
      </c>
      <c r="C36" s="80" t="s">
        <v>585</v>
      </c>
      <c r="D36" s="54"/>
      <c r="E36" s="162"/>
      <c r="F36" s="166">
        <v>2</v>
      </c>
      <c r="G36" s="215" t="s">
        <v>729</v>
      </c>
      <c r="H36" s="218"/>
      <c r="I36" s="218" t="str" cm="1">
        <f t="array" ref="I36">IF(OR($C36="",$D36="",$E36="",$H36=""),"",_xlfn.SWITCH($H36,"S",5,"C",5,"D",3,"W",2,"N",0,"")*$F36)</f>
        <v/>
      </c>
    </row>
    <row r="37" spans="1:9" s="30" customFormat="1" x14ac:dyDescent="0.25">
      <c r="A37" s="343" t="s">
        <v>730</v>
      </c>
      <c r="B37" s="331"/>
      <c r="C37" s="332"/>
      <c r="D37" s="331"/>
      <c r="E37" s="331"/>
      <c r="F37" s="166"/>
      <c r="G37" s="215"/>
      <c r="H37" s="218"/>
      <c r="I37" s="218" t="str" cm="1">
        <f t="array" ref="I37">IF(OR($C37="",$D37="",$E37="",$H37=""),"",_xlfn.SWITCH($H37,"S",5,"C",5,"D",3,"W",2,"N",0,"")*$F37)</f>
        <v/>
      </c>
    </row>
    <row r="38" spans="1:9" s="30" customFormat="1" ht="12.5" x14ac:dyDescent="0.25">
      <c r="A38" s="89">
        <f>A36+1</f>
        <v>32</v>
      </c>
      <c r="B38" s="72" t="s">
        <v>731</v>
      </c>
      <c r="C38" s="59" t="s">
        <v>585</v>
      </c>
      <c r="D38" s="54"/>
      <c r="E38" s="162"/>
      <c r="F38" s="166">
        <v>2</v>
      </c>
      <c r="G38" s="215" t="s">
        <v>732</v>
      </c>
      <c r="H38" s="218"/>
      <c r="I38" s="218" t="str" cm="1">
        <f t="array" ref="I38">IF(OR($C38="",$D38="",$E38="",$H38=""),"",_xlfn.SWITCH($H38,"S",5,"C",5,"D",3,"W",2,"N",0,"")*$F38)</f>
        <v/>
      </c>
    </row>
    <row r="39" spans="1:9" s="30" customFormat="1" ht="12.5" x14ac:dyDescent="0.25">
      <c r="A39" s="89">
        <f t="shared" ref="A39:A46" si="1">A38+1</f>
        <v>33</v>
      </c>
      <c r="B39" s="72" t="s">
        <v>733</v>
      </c>
      <c r="C39" s="59" t="s">
        <v>585</v>
      </c>
      <c r="D39" s="54"/>
      <c r="E39" s="162"/>
      <c r="F39" s="166">
        <v>2</v>
      </c>
      <c r="G39" s="215" t="s">
        <v>734</v>
      </c>
      <c r="H39" s="218"/>
      <c r="I39" s="218" t="str" cm="1">
        <f t="array" ref="I39">IF(OR($C39="",$D39="",$E39="",$H39=""),"",_xlfn.SWITCH($H39,"S",5,"C",5,"D",3,"W",2,"N",0,"")*$F39)</f>
        <v/>
      </c>
    </row>
    <row r="40" spans="1:9" s="30" customFormat="1" ht="25" x14ac:dyDescent="0.25">
      <c r="A40" s="89">
        <f t="shared" si="1"/>
        <v>34</v>
      </c>
      <c r="B40" s="72" t="s">
        <v>735</v>
      </c>
      <c r="C40" s="59" t="s">
        <v>585</v>
      </c>
      <c r="D40" s="54"/>
      <c r="E40" s="162"/>
      <c r="F40" s="166">
        <v>2</v>
      </c>
      <c r="G40" s="215" t="s">
        <v>736</v>
      </c>
      <c r="H40" s="218"/>
      <c r="I40" s="218" t="str" cm="1">
        <f t="array" ref="I40">IF(OR($C40="",$D40="",$E40="",$H40=""),"",_xlfn.SWITCH($H40,"S",5,"C",5,"D",3,"W",2,"N",0,"")*$F40)</f>
        <v/>
      </c>
    </row>
    <row r="41" spans="1:9" s="30" customFormat="1" ht="25" x14ac:dyDescent="0.25">
      <c r="A41" s="89">
        <f t="shared" si="1"/>
        <v>35</v>
      </c>
      <c r="B41" s="72" t="s">
        <v>737</v>
      </c>
      <c r="C41" s="59" t="s">
        <v>585</v>
      </c>
      <c r="D41" s="54"/>
      <c r="E41" s="162"/>
      <c r="F41" s="166">
        <v>2</v>
      </c>
      <c r="G41" s="215" t="s">
        <v>738</v>
      </c>
      <c r="H41" s="218"/>
      <c r="I41" s="218" t="str" cm="1">
        <f t="array" ref="I41">IF(OR($C41="",$D41="",$E41="",$H41=""),"",_xlfn.SWITCH($H41,"S",5,"C",5,"D",3,"W",2,"N",0,"")*$F41)</f>
        <v/>
      </c>
    </row>
    <row r="42" spans="1:9" s="30" customFormat="1" ht="37.5" x14ac:dyDescent="0.25">
      <c r="A42" s="89">
        <f t="shared" si="1"/>
        <v>36</v>
      </c>
      <c r="B42" s="72" t="s">
        <v>739</v>
      </c>
      <c r="C42" s="59" t="s">
        <v>585</v>
      </c>
      <c r="D42" s="54"/>
      <c r="E42" s="162"/>
      <c r="F42" s="166">
        <v>2</v>
      </c>
      <c r="G42" s="215" t="s">
        <v>740</v>
      </c>
      <c r="H42" s="218"/>
      <c r="I42" s="218" t="str" cm="1">
        <f t="array" ref="I42">IF(OR($C42="",$D42="",$E42="",$H42=""),"",_xlfn.SWITCH($H42,"S",5,"C",5,"D",3,"W",2,"N",0,"")*$F42)</f>
        <v/>
      </c>
    </row>
    <row r="43" spans="1:9" s="30" customFormat="1" ht="37.5" x14ac:dyDescent="0.25">
      <c r="A43" s="89">
        <f t="shared" si="1"/>
        <v>37</v>
      </c>
      <c r="B43" s="72" t="s">
        <v>741</v>
      </c>
      <c r="C43" s="59" t="s">
        <v>585</v>
      </c>
      <c r="D43" s="54"/>
      <c r="E43" s="162"/>
      <c r="F43" s="166">
        <v>2</v>
      </c>
      <c r="G43" s="215" t="s">
        <v>742</v>
      </c>
      <c r="H43" s="218"/>
      <c r="I43" s="218" t="str" cm="1">
        <f t="array" ref="I43">IF(OR($C43="",$D43="",$E43="",$H43=""),"",_xlfn.SWITCH($H43,"S",5,"C",5,"D",3,"W",2,"N",0,"")*$F43)</f>
        <v/>
      </c>
    </row>
    <row r="44" spans="1:9" s="30" customFormat="1" ht="12.5" x14ac:dyDescent="0.25">
      <c r="A44" s="89">
        <f t="shared" si="1"/>
        <v>38</v>
      </c>
      <c r="B44" s="72" t="s">
        <v>743</v>
      </c>
      <c r="C44" s="59" t="s">
        <v>585</v>
      </c>
      <c r="D44" s="54"/>
      <c r="E44" s="162"/>
      <c r="F44" s="166">
        <v>2</v>
      </c>
      <c r="G44" s="215" t="s">
        <v>744</v>
      </c>
      <c r="H44" s="218"/>
      <c r="I44" s="218" t="str" cm="1">
        <f t="array" ref="I44">IF(OR($C44="",$D44="",$E44="",$H44=""),"",_xlfn.SWITCH($H44,"S",5,"C",5,"D",3,"W",2,"N",0,"")*$F44)</f>
        <v/>
      </c>
    </row>
    <row r="45" spans="1:9" s="30" customFormat="1" ht="25" x14ac:dyDescent="0.25">
      <c r="A45" s="89">
        <f t="shared" si="1"/>
        <v>39</v>
      </c>
      <c r="B45" s="72" t="s">
        <v>745</v>
      </c>
      <c r="C45" s="59" t="s">
        <v>585</v>
      </c>
      <c r="D45" s="54"/>
      <c r="E45" s="162"/>
      <c r="F45" s="166">
        <v>2</v>
      </c>
      <c r="G45" s="215" t="s">
        <v>746</v>
      </c>
      <c r="H45" s="218"/>
      <c r="I45" s="218" t="str" cm="1">
        <f t="array" ref="I45">IF(OR($C45="",$D45="",$E45="",$H45=""),"",_xlfn.SWITCH($H45,"S",5,"C",5,"D",3,"W",2,"N",0,"")*$F45)</f>
        <v/>
      </c>
    </row>
    <row r="46" spans="1:9" s="30" customFormat="1" ht="25" x14ac:dyDescent="0.25">
      <c r="A46" s="89">
        <f t="shared" si="1"/>
        <v>40</v>
      </c>
      <c r="B46" s="72" t="s">
        <v>747</v>
      </c>
      <c r="C46" s="59" t="s">
        <v>585</v>
      </c>
      <c r="D46" s="54"/>
      <c r="E46" s="162"/>
      <c r="F46" s="166">
        <v>2</v>
      </c>
      <c r="G46" s="215" t="s">
        <v>748</v>
      </c>
      <c r="H46" s="218"/>
      <c r="I46" s="218" t="str" cm="1">
        <f t="array" ref="I46">IF(OR($C46="",$D46="",$E46="",$H46=""),"",_xlfn.SWITCH($H46,"S",5,"C",5,"D",3,"W",2,"N",0,"")*$F46)</f>
        <v/>
      </c>
    </row>
    <row r="47" spans="1:9" s="30" customFormat="1" x14ac:dyDescent="0.25">
      <c r="A47" s="343" t="s">
        <v>749</v>
      </c>
      <c r="B47" s="331"/>
      <c r="C47" s="332"/>
      <c r="D47" s="331"/>
      <c r="E47" s="331"/>
      <c r="F47" s="166"/>
      <c r="G47" s="215"/>
      <c r="H47" s="218"/>
      <c r="I47" s="218" t="str" cm="1">
        <f t="array" ref="I47">IF(OR($C47="",$D47="",$E47="",$H47=""),"",_xlfn.SWITCH($H47,"S",5,"C",5,"D",3,"W",2,"N",0,"")*$F47)</f>
        <v/>
      </c>
    </row>
    <row r="48" spans="1:9" s="30" customFormat="1" ht="25" x14ac:dyDescent="0.25">
      <c r="A48" s="89">
        <f>A46+1</f>
        <v>41</v>
      </c>
      <c r="B48" s="72" t="s">
        <v>750</v>
      </c>
      <c r="C48" s="59" t="s">
        <v>585</v>
      </c>
      <c r="D48" s="54"/>
      <c r="E48" s="162"/>
      <c r="F48" s="166">
        <v>2</v>
      </c>
      <c r="G48" s="215" t="s">
        <v>751</v>
      </c>
      <c r="H48" s="218"/>
      <c r="I48" s="218" t="str" cm="1">
        <f t="array" ref="I48">IF(OR($C48="",$D48="",$E48="",$H48=""),"",_xlfn.SWITCH($H48,"S",5,"C",5,"D",3,"W",2,"N",0,"")*$F48)</f>
        <v/>
      </c>
    </row>
    <row r="49" spans="1:9" s="30" customFormat="1" ht="12.5" x14ac:dyDescent="0.25">
      <c r="A49" s="89">
        <f>A48+1</f>
        <v>42</v>
      </c>
      <c r="B49" s="72" t="s">
        <v>752</v>
      </c>
      <c r="C49" s="59" t="s">
        <v>585</v>
      </c>
      <c r="D49" s="54"/>
      <c r="E49" s="162"/>
      <c r="F49" s="166">
        <v>2</v>
      </c>
      <c r="G49" s="215" t="s">
        <v>753</v>
      </c>
      <c r="H49" s="218"/>
      <c r="I49" s="218" t="str" cm="1">
        <f t="array" ref="I49">IF(OR($C49="",$D49="",$E49="",$H49=""),"",_xlfn.SWITCH($H49,"S",5,"C",5,"D",3,"W",2,"N",0,"")*$F49)</f>
        <v/>
      </c>
    </row>
    <row r="50" spans="1:9" s="30" customFormat="1" ht="37.5" x14ac:dyDescent="0.25">
      <c r="A50" s="89">
        <f>A49+1</f>
        <v>43</v>
      </c>
      <c r="B50" s="72" t="s">
        <v>754</v>
      </c>
      <c r="C50" s="59" t="s">
        <v>585</v>
      </c>
      <c r="D50" s="54"/>
      <c r="E50" s="162"/>
      <c r="F50" s="166">
        <v>2</v>
      </c>
      <c r="G50" s="215" t="s">
        <v>755</v>
      </c>
      <c r="H50" s="218"/>
      <c r="I50" s="218" t="str" cm="1">
        <f t="array" ref="I50">IF(OR($C50="",$D50="",$E50="",$H50=""),"",_xlfn.SWITCH($H50,"S",5,"C",5,"D",3,"W",2,"N",0,"")*$F50)</f>
        <v/>
      </c>
    </row>
    <row r="51" spans="1:9" s="30" customFormat="1" ht="25" x14ac:dyDescent="0.25">
      <c r="A51" s="89">
        <f>A50+1</f>
        <v>44</v>
      </c>
      <c r="B51" s="72" t="s">
        <v>756</v>
      </c>
      <c r="C51" s="59" t="s">
        <v>585</v>
      </c>
      <c r="D51" s="54"/>
      <c r="E51" s="162"/>
      <c r="F51" s="166">
        <v>2</v>
      </c>
      <c r="G51" s="215" t="s">
        <v>757</v>
      </c>
      <c r="H51" s="218"/>
      <c r="I51" s="218" t="str" cm="1">
        <f t="array" ref="I51">IF(OR($C51="",$D51="",$E51="",$H51=""),"",_xlfn.SWITCH($H51,"S",5,"C",5,"D",3,"W",2,"N",0,"")*$F51)</f>
        <v/>
      </c>
    </row>
    <row r="52" spans="1:9" s="30" customFormat="1" x14ac:dyDescent="0.25">
      <c r="A52" s="343" t="s">
        <v>758</v>
      </c>
      <c r="B52" s="331"/>
      <c r="C52" s="332"/>
      <c r="D52" s="331"/>
      <c r="E52" s="331"/>
      <c r="F52" s="166"/>
      <c r="G52" s="215"/>
      <c r="H52" s="218"/>
      <c r="I52" s="218" t="str" cm="1">
        <f t="array" ref="I52">IF(OR($C52="",$D52="",$E52="",$H52=""),"",_xlfn.SWITCH($H52,"S",5,"C",5,"D",3,"W",2,"N",0,"")*$F52)</f>
        <v/>
      </c>
    </row>
    <row r="53" spans="1:9" s="30" customFormat="1" ht="50" x14ac:dyDescent="0.25">
      <c r="A53" s="89">
        <f>A51+1</f>
        <v>45</v>
      </c>
      <c r="B53" s="72" t="s">
        <v>759</v>
      </c>
      <c r="C53" s="59" t="s">
        <v>585</v>
      </c>
      <c r="D53" s="54"/>
      <c r="E53" s="162"/>
      <c r="F53" s="166">
        <v>2</v>
      </c>
      <c r="G53" s="215" t="s">
        <v>760</v>
      </c>
      <c r="H53" s="218"/>
      <c r="I53" s="218" t="str" cm="1">
        <f t="array" ref="I53">IF(OR($C53="",$D53="",$E53="",$H53=""),"",_xlfn.SWITCH($H53,"S",5,"C",5,"D",3,"W",2,"N",0,"")*$F53)</f>
        <v/>
      </c>
    </row>
    <row r="54" spans="1:9" s="30" customFormat="1" ht="12.5" x14ac:dyDescent="0.25">
      <c r="A54" s="89">
        <f>A53+1</f>
        <v>46</v>
      </c>
      <c r="B54" s="72" t="s">
        <v>761</v>
      </c>
      <c r="C54" s="59" t="s">
        <v>585</v>
      </c>
      <c r="D54" s="54"/>
      <c r="E54" s="162"/>
      <c r="F54" s="166">
        <v>2</v>
      </c>
      <c r="G54" s="215" t="s">
        <v>762</v>
      </c>
      <c r="H54" s="218"/>
      <c r="I54" s="218" t="str" cm="1">
        <f t="array" ref="I54">IF(OR($C54="",$D54="",$E54="",$H54=""),"",_xlfn.SWITCH($H54,"S",5,"C",5,"D",3,"W",2,"N",0,"")*$F54)</f>
        <v/>
      </c>
    </row>
    <row r="55" spans="1:9" s="30" customFormat="1" ht="37.5" x14ac:dyDescent="0.25">
      <c r="A55" s="89">
        <f>A54+1</f>
        <v>47</v>
      </c>
      <c r="B55" s="72" t="s">
        <v>763</v>
      </c>
      <c r="C55" s="59" t="s">
        <v>585</v>
      </c>
      <c r="D55" s="54"/>
      <c r="E55" s="162"/>
      <c r="F55" s="166">
        <v>2</v>
      </c>
      <c r="G55" s="215" t="s">
        <v>764</v>
      </c>
      <c r="H55" s="218"/>
      <c r="I55" s="218" t="str" cm="1">
        <f t="array" ref="I55">IF(OR($C55="",$D55="",$E55="",$H55=""),"",_xlfn.SWITCH($H55,"S",5,"C",5,"D",3,"W",2,"N",0,"")*$F55)</f>
        <v/>
      </c>
    </row>
    <row r="56" spans="1:9" s="30" customFormat="1" ht="25" x14ac:dyDescent="0.25">
      <c r="A56" s="89">
        <f>A55+1</f>
        <v>48</v>
      </c>
      <c r="B56" s="72" t="s">
        <v>765</v>
      </c>
      <c r="C56" s="59" t="s">
        <v>585</v>
      </c>
      <c r="D56" s="54"/>
      <c r="E56" s="162"/>
      <c r="F56" s="166">
        <v>2</v>
      </c>
      <c r="G56" s="215" t="s">
        <v>766</v>
      </c>
      <c r="H56" s="218"/>
      <c r="I56" s="218" t="str" cm="1">
        <f t="array" ref="I56">IF(OR($C56="",$D56="",$E56="",$H56=""),"",_xlfn.SWITCH($H56,"S",5,"C",5,"D",3,"W",2,"N",0,"")*$F56)</f>
        <v/>
      </c>
    </row>
    <row r="57" spans="1:9" s="30" customFormat="1" ht="37.5" x14ac:dyDescent="0.25">
      <c r="A57" s="89">
        <f>A56+1</f>
        <v>49</v>
      </c>
      <c r="B57" s="72" t="s">
        <v>767</v>
      </c>
      <c r="C57" s="59" t="s">
        <v>585</v>
      </c>
      <c r="D57" s="54"/>
      <c r="E57" s="162"/>
      <c r="F57" s="166">
        <v>2</v>
      </c>
      <c r="G57" s="215" t="s">
        <v>768</v>
      </c>
      <c r="H57" s="218"/>
      <c r="I57" s="218" t="str" cm="1">
        <f t="array" ref="I57">IF(OR($C57="",$D57="",$E57="",$H57=""),"",_xlfn.SWITCH($H57,"S",5,"C",5,"D",3,"W",2,"N",0,"")*$F57)</f>
        <v/>
      </c>
    </row>
    <row r="58" spans="1:9" s="30" customFormat="1" ht="25" x14ac:dyDescent="0.25">
      <c r="A58" s="89">
        <f>A57+1</f>
        <v>50</v>
      </c>
      <c r="B58" s="72" t="s">
        <v>769</v>
      </c>
      <c r="C58" s="59" t="s">
        <v>585</v>
      </c>
      <c r="D58" s="54"/>
      <c r="E58" s="162"/>
      <c r="F58" s="166">
        <v>2</v>
      </c>
      <c r="G58" s="215" t="s">
        <v>770</v>
      </c>
      <c r="H58" s="218"/>
      <c r="I58" s="218" t="str" cm="1">
        <f t="array" ref="I58">IF(OR($C58="",$D58="",$E58="",$H58=""),"",_xlfn.SWITCH($H58,"S",5,"C",5,"D",3,"W",2,"N",0,"")*$F58)</f>
        <v/>
      </c>
    </row>
    <row r="59" spans="1:9" s="49" customFormat="1" ht="33.75" customHeight="1" x14ac:dyDescent="0.3">
      <c r="A59" s="1"/>
      <c r="B59" s="1"/>
      <c r="C59" s="55"/>
      <c r="D59" s="1"/>
      <c r="E59" s="1"/>
    </row>
  </sheetData>
  <mergeCells count="12">
    <mergeCell ref="H1:I1"/>
    <mergeCell ref="H2:I2"/>
    <mergeCell ref="A52:E52"/>
    <mergeCell ref="A11:E11"/>
    <mergeCell ref="A47:E47"/>
    <mergeCell ref="F1:G1"/>
    <mergeCell ref="F2:G2"/>
    <mergeCell ref="A1:E1"/>
    <mergeCell ref="A37:E37"/>
    <mergeCell ref="A2:C2"/>
    <mergeCell ref="A4:E4"/>
    <mergeCell ref="D2:E2"/>
  </mergeCells>
  <conditionalFormatting sqref="D4:D58">
    <cfRule type="expression" dxfId="79" priority="1">
      <formula>$D4="S"</formula>
    </cfRule>
    <cfRule type="expression" dxfId="78" priority="2">
      <formula>$D4="C"</formula>
    </cfRule>
    <cfRule type="expression" dxfId="77" priority="3">
      <formula>$D4="D"</formula>
    </cfRule>
    <cfRule type="expression" dxfId="76" priority="4">
      <formula>$D4="W"</formula>
    </cfRule>
    <cfRule type="expression" dxfId="75" priority="5">
      <formula>$D4="N"</formula>
    </cfRule>
  </conditionalFormatting>
  <dataValidations count="2">
    <dataValidation type="list" allowBlank="1" showInputMessage="1" showErrorMessage="1" errorTitle="Invalid response" error="Choose S, C, D, W or N from the dropdown." promptTitle="RFT response code" prompt="Select S, C, D, W or N. Add supporting detail in column E." sqref="D5:D10 D53:D58 D48:D51 D38:D46 D12:D36" xr:uid="{F5FE24F0-F672-4FD0-93B9-A51343D3A5C6}">
      <formula1>"S,C,D,W,N"</formula1>
    </dataValidation>
    <dataValidation type="list" allowBlank="1" showInputMessage="1" showErrorMessage="1" errorTitle="Invalid classification" error="Select S, C, D, W or N." promptTitle="Evaluator classification" prompt="Confirm the classification after reviewing the supplier code and explanation." sqref="H4:H58" xr:uid="{A6078B03-FE34-49F9-BB9D-C92256CEAF76}">
      <formula1>"S,C,D,W,N"</formula1>
    </dataValidation>
  </dataValidations>
  <pageMargins left="0.70866141732283472" right="0.70866141732283472" top="0.74803149606299213" bottom="0.74803149606299213" header="0.31496062992125978" footer="0.31496062992125978"/>
  <pageSetup paperSize="9" scale="59" fitToHeight="0" orientation="portrait"/>
  <headerFooter>
    <oddFooter>&amp;LDetailed Requirements - &amp;A&amp;CPage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pageSetUpPr fitToPage="1"/>
  </sheetPr>
  <dimension ref="A1:I64"/>
  <sheetViews>
    <sheetView showGridLines="0" topLeftCell="B1" zoomScale="75" zoomScaleNormal="75" zoomScaleSheetLayoutView="112" workbookViewId="0">
      <pane ySplit="3" topLeftCell="A4" activePane="bottomLeft" state="frozen"/>
      <selection activeCell="K23" sqref="K23"/>
      <selection pane="bottomLeft" activeCell="K23" sqref="K23"/>
    </sheetView>
  </sheetViews>
  <sheetFormatPr defaultColWidth="9.1796875" defaultRowHeight="12.5" x14ac:dyDescent="0.25"/>
  <cols>
    <col min="1" max="1" width="12.6328125" style="10" customWidth="1"/>
    <col min="2" max="2" width="65.453125" style="10" customWidth="1"/>
    <col min="3" max="3" width="11.81640625" style="56" customWidth="1"/>
    <col min="4" max="4" width="27.36328125" style="10" customWidth="1"/>
    <col min="5" max="5" width="54.453125" style="10" customWidth="1"/>
    <col min="6" max="6" width="13.453125" style="10" customWidth="1"/>
    <col min="7" max="7" width="17.36328125" style="10" customWidth="1"/>
    <col min="8" max="8" width="22.6328125" style="10" customWidth="1"/>
    <col min="9" max="9" width="19.1796875" style="10" customWidth="1"/>
    <col min="10" max="16384" width="9.1796875" style="10"/>
  </cols>
  <sheetData>
    <row r="1" spans="1:9" s="9" customFormat="1" ht="18" x14ac:dyDescent="0.25">
      <c r="A1" s="348" t="s">
        <v>771</v>
      </c>
      <c r="B1" s="331"/>
      <c r="C1" s="332"/>
      <c r="D1" s="331"/>
      <c r="E1" s="331"/>
      <c r="F1" s="339" t="s">
        <v>573</v>
      </c>
      <c r="G1" s="340"/>
      <c r="H1" s="338" t="s">
        <v>574</v>
      </c>
      <c r="I1" s="338"/>
    </row>
    <row r="2" spans="1:9" ht="13" x14ac:dyDescent="0.25">
      <c r="A2" s="336" t="s">
        <v>575</v>
      </c>
      <c r="B2" s="331"/>
      <c r="C2" s="337"/>
      <c r="D2" s="333" t="s">
        <v>174</v>
      </c>
      <c r="E2" s="331"/>
      <c r="F2" s="341" t="s">
        <v>576</v>
      </c>
      <c r="G2" s="342"/>
      <c r="H2" s="338" t="s">
        <v>577</v>
      </c>
      <c r="I2" s="338"/>
    </row>
    <row r="3" spans="1:9" ht="65.5" thickBot="1" x14ac:dyDescent="0.3">
      <c r="A3" s="24" t="s">
        <v>172</v>
      </c>
      <c r="B3" s="25" t="s">
        <v>173</v>
      </c>
      <c r="C3" s="25" t="s">
        <v>578</v>
      </c>
      <c r="D3" s="26" t="s">
        <v>579</v>
      </c>
      <c r="E3" s="151" t="s">
        <v>580</v>
      </c>
      <c r="F3" s="171" t="s">
        <v>176</v>
      </c>
      <c r="G3" s="207" t="s">
        <v>170</v>
      </c>
      <c r="H3" s="211" t="s">
        <v>581</v>
      </c>
      <c r="I3" s="211" t="s">
        <v>582</v>
      </c>
    </row>
    <row r="4" spans="1:9" x14ac:dyDescent="0.25">
      <c r="A4" s="335" t="s">
        <v>583</v>
      </c>
      <c r="B4" s="331"/>
      <c r="C4" s="332"/>
      <c r="D4" s="331"/>
      <c r="E4" s="331"/>
      <c r="F4" s="159"/>
      <c r="G4" s="208"/>
      <c r="H4" s="212"/>
      <c r="I4" s="212" t="str" cm="1">
        <f t="array" ref="I4">IF(OR($C4="",$D4="",$E4="",$H4=""),"",_xlfn.SWITCH($H4,"S",5,"C",5,"D",3,"W",2,"N",0,"")*$F4)</f>
        <v/>
      </c>
    </row>
    <row r="5" spans="1:9" s="8" customFormat="1" ht="25" x14ac:dyDescent="0.25">
      <c r="A5" s="88">
        <v>1</v>
      </c>
      <c r="B5" s="58" t="s">
        <v>772</v>
      </c>
      <c r="C5" s="59" t="s">
        <v>585</v>
      </c>
      <c r="D5" s="27"/>
      <c r="E5" s="152"/>
      <c r="F5" s="156">
        <v>2</v>
      </c>
      <c r="G5" s="210" t="s">
        <v>773</v>
      </c>
      <c r="H5" s="212"/>
      <c r="I5" s="212" t="str" cm="1">
        <f t="array" ref="I5">IF(OR($C5="",$D5="",$E5="",$H5=""),"",_xlfn.SWITCH($H5,"S",5,"C",5,"D",3,"W",2,"N",0,"")*$F5)</f>
        <v/>
      </c>
    </row>
    <row r="6" spans="1:9" s="8" customFormat="1" x14ac:dyDescent="0.25">
      <c r="A6" s="88">
        <f>A5+1</f>
        <v>2</v>
      </c>
      <c r="B6" s="58" t="s">
        <v>774</v>
      </c>
      <c r="C6" s="59" t="s">
        <v>585</v>
      </c>
      <c r="D6" s="27"/>
      <c r="E6" s="152"/>
      <c r="F6" s="156">
        <v>2</v>
      </c>
      <c r="G6" s="210" t="s">
        <v>775</v>
      </c>
      <c r="H6" s="212"/>
      <c r="I6" s="212" t="str" cm="1">
        <f t="array" ref="I6">IF(OR($C6="",$D6="",$E6="",$H6=""),"",_xlfn.SWITCH($H6,"S",5,"C",5,"D",3,"W",2,"N",0,"")*$F6)</f>
        <v/>
      </c>
    </row>
    <row r="7" spans="1:9" s="8" customFormat="1" ht="25" x14ac:dyDescent="0.25">
      <c r="A7" s="88">
        <f>A6+1</f>
        <v>3</v>
      </c>
      <c r="B7" s="58" t="s">
        <v>776</v>
      </c>
      <c r="C7" s="59" t="s">
        <v>585</v>
      </c>
      <c r="D7" s="27"/>
      <c r="E7" s="152"/>
      <c r="F7" s="156">
        <v>2</v>
      </c>
      <c r="G7" s="210" t="s">
        <v>777</v>
      </c>
      <c r="H7" s="212"/>
      <c r="I7" s="212" t="str" cm="1">
        <f t="array" ref="I7">IF(OR($C7="",$D7="",$E7="",$H7=""),"",_xlfn.SWITCH($H7,"S",5,"C",5,"D",3,"W",2,"N",0,"")*$F7)</f>
        <v/>
      </c>
    </row>
    <row r="8" spans="1:9" ht="62.5" x14ac:dyDescent="0.25">
      <c r="A8" s="88">
        <f>A7+1</f>
        <v>4</v>
      </c>
      <c r="B8" s="58" t="s">
        <v>591</v>
      </c>
      <c r="C8" s="59" t="s">
        <v>585</v>
      </c>
      <c r="D8" s="27"/>
      <c r="E8" s="152"/>
      <c r="F8" s="154">
        <v>2</v>
      </c>
      <c r="G8" s="209" t="s">
        <v>778</v>
      </c>
      <c r="H8" s="212"/>
      <c r="I8" s="212" t="str" cm="1">
        <f t="array" ref="I8">IF(OR($C8="",$D8="",$E8="",$H8=""),"",_xlfn.SWITCH($H8,"S",5,"C",5,"D",3,"W",2,"N",0,"")*$F8)</f>
        <v/>
      </c>
    </row>
    <row r="9" spans="1:9" s="8" customFormat="1" x14ac:dyDescent="0.25">
      <c r="A9" s="88">
        <f>A8+1</f>
        <v>5</v>
      </c>
      <c r="B9" s="58" t="s">
        <v>779</v>
      </c>
      <c r="C9" s="59" t="s">
        <v>585</v>
      </c>
      <c r="D9" s="27"/>
      <c r="E9" s="152"/>
      <c r="F9" s="156">
        <v>2</v>
      </c>
      <c r="G9" s="210" t="s">
        <v>780</v>
      </c>
      <c r="H9" s="212"/>
      <c r="I9" s="212" t="str" cm="1">
        <f t="array" ref="I9">IF(OR($C9="",$D9="",$E9="",$H9=""),"",_xlfn.SWITCH($H9,"S",5,"C",5,"D",3,"W",2,"N",0,"")*$F9)</f>
        <v/>
      </c>
    </row>
    <row r="10" spans="1:9" ht="14" x14ac:dyDescent="0.25">
      <c r="A10" s="350" t="s">
        <v>781</v>
      </c>
      <c r="B10" s="331"/>
      <c r="C10" s="332"/>
      <c r="D10" s="331"/>
      <c r="E10" s="331"/>
      <c r="F10" s="154"/>
      <c r="G10" s="209"/>
      <c r="H10" s="212"/>
      <c r="I10" s="212" t="str" cm="1">
        <f t="array" ref="I10">IF(OR($C10="",$D10="",$E10="",$H10=""),"",_xlfn.SWITCH($H10,"S",5,"C",5,"D",3,"W",2,"N",0,"")*$F10)</f>
        <v/>
      </c>
    </row>
    <row r="11" spans="1:9" s="8" customFormat="1" x14ac:dyDescent="0.25">
      <c r="A11" s="88">
        <f>A9+1</f>
        <v>6</v>
      </c>
      <c r="B11" s="58" t="s">
        <v>782</v>
      </c>
      <c r="C11" s="59" t="s">
        <v>585</v>
      </c>
      <c r="D11" s="27"/>
      <c r="E11" s="152"/>
      <c r="F11" s="156">
        <v>2</v>
      </c>
      <c r="G11" s="210" t="s">
        <v>783</v>
      </c>
      <c r="H11" s="212"/>
      <c r="I11" s="212" t="str" cm="1">
        <f t="array" ref="I11">IF(OR($C11="",$D11="",$E11="",$H11=""),"",_xlfn.SWITCH($H11,"S",5,"C",5,"D",3,"W",2,"N",0,"")*$F11)</f>
        <v/>
      </c>
    </row>
    <row r="12" spans="1:9" s="8" customFormat="1" x14ac:dyDescent="0.25">
      <c r="A12" s="88">
        <f t="shared" ref="A12:A18" si="0">A11+1</f>
        <v>7</v>
      </c>
      <c r="B12" s="58" t="s">
        <v>784</v>
      </c>
      <c r="C12" s="59" t="s">
        <v>585</v>
      </c>
      <c r="D12" s="27"/>
      <c r="E12" s="152"/>
      <c r="F12" s="156">
        <v>2</v>
      </c>
      <c r="G12" s="210" t="s">
        <v>785</v>
      </c>
      <c r="H12" s="212"/>
      <c r="I12" s="212" t="str" cm="1">
        <f t="array" ref="I12">IF(OR($C12="",$D12="",$E12="",$H12=""),"",_xlfn.SWITCH($H12,"S",5,"C",5,"D",3,"W",2,"N",0,"")*$F12)</f>
        <v/>
      </c>
    </row>
    <row r="13" spans="1:9" s="8" customFormat="1" ht="25" x14ac:dyDescent="0.25">
      <c r="A13" s="88">
        <f t="shared" si="0"/>
        <v>8</v>
      </c>
      <c r="B13" s="58" t="s">
        <v>786</v>
      </c>
      <c r="C13" s="59" t="s">
        <v>585</v>
      </c>
      <c r="D13" s="27"/>
      <c r="E13" s="152"/>
      <c r="F13" s="156">
        <v>2</v>
      </c>
      <c r="G13" s="210" t="s">
        <v>787</v>
      </c>
      <c r="H13" s="212"/>
      <c r="I13" s="212" t="str" cm="1">
        <f t="array" ref="I13">IF(OR($C13="",$D13="",$E13="",$H13=""),"",_xlfn.SWITCH($H13,"S",5,"C",5,"D",3,"W",2,"N",0,"")*$F13)</f>
        <v/>
      </c>
    </row>
    <row r="14" spans="1:9" s="8" customFormat="1" x14ac:dyDescent="0.25">
      <c r="A14" s="88">
        <f t="shared" si="0"/>
        <v>9</v>
      </c>
      <c r="B14" s="58" t="s">
        <v>788</v>
      </c>
      <c r="C14" s="59" t="s">
        <v>585</v>
      </c>
      <c r="D14" s="27"/>
      <c r="E14" s="152"/>
      <c r="F14" s="156">
        <v>2</v>
      </c>
      <c r="G14" s="210" t="s">
        <v>789</v>
      </c>
      <c r="H14" s="212"/>
      <c r="I14" s="212" t="str" cm="1">
        <f t="array" ref="I14">IF(OR($C14="",$D14="",$E14="",$H14=""),"",_xlfn.SWITCH($H14,"S",5,"C",5,"D",3,"W",2,"N",0,"")*$F14)</f>
        <v/>
      </c>
    </row>
    <row r="15" spans="1:9" s="8" customFormat="1" x14ac:dyDescent="0.25">
      <c r="A15" s="88">
        <f t="shared" si="0"/>
        <v>10</v>
      </c>
      <c r="B15" s="58" t="s">
        <v>790</v>
      </c>
      <c r="C15" s="59" t="s">
        <v>585</v>
      </c>
      <c r="D15" s="27"/>
      <c r="E15" s="152"/>
      <c r="F15" s="156">
        <v>2</v>
      </c>
      <c r="G15" s="210" t="s">
        <v>791</v>
      </c>
      <c r="H15" s="212"/>
      <c r="I15" s="212" t="str" cm="1">
        <f t="array" ref="I15">IF(OR($C15="",$D15="",$E15="",$H15=""),"",_xlfn.SWITCH($H15,"S",5,"C",5,"D",3,"W",2,"N",0,"")*$F15)</f>
        <v/>
      </c>
    </row>
    <row r="16" spans="1:9" s="8" customFormat="1" ht="25" x14ac:dyDescent="0.25">
      <c r="A16" s="88">
        <f t="shared" si="0"/>
        <v>11</v>
      </c>
      <c r="B16" s="58" t="s">
        <v>792</v>
      </c>
      <c r="C16" s="59" t="s">
        <v>585</v>
      </c>
      <c r="D16" s="27"/>
      <c r="E16" s="152"/>
      <c r="F16" s="156">
        <v>2</v>
      </c>
      <c r="G16" s="210" t="s">
        <v>793</v>
      </c>
      <c r="H16" s="212"/>
      <c r="I16" s="212" t="str" cm="1">
        <f t="array" ref="I16">IF(OR($C16="",$D16="",$E16="",$H16=""),"",_xlfn.SWITCH($H16,"S",5,"C",5,"D",3,"W",2,"N",0,"")*$F16)</f>
        <v/>
      </c>
    </row>
    <row r="17" spans="1:9" s="8" customFormat="1" x14ac:dyDescent="0.25">
      <c r="A17" s="88">
        <f t="shared" si="0"/>
        <v>12</v>
      </c>
      <c r="B17" s="58" t="s">
        <v>794</v>
      </c>
      <c r="C17" s="59" t="s">
        <v>585</v>
      </c>
      <c r="D17" s="27"/>
      <c r="E17" s="152"/>
      <c r="F17" s="156">
        <v>2</v>
      </c>
      <c r="G17" s="210" t="s">
        <v>795</v>
      </c>
      <c r="H17" s="212"/>
      <c r="I17" s="212" t="str" cm="1">
        <f t="array" ref="I17">IF(OR($C17="",$D17="",$E17="",$H17=""),"",_xlfn.SWITCH($H17,"S",5,"C",5,"D",3,"W",2,"N",0,"")*$F17)</f>
        <v/>
      </c>
    </row>
    <row r="18" spans="1:9" s="8" customFormat="1" ht="37.5" x14ac:dyDescent="0.25">
      <c r="A18" s="88">
        <f t="shared" si="0"/>
        <v>13</v>
      </c>
      <c r="B18" s="58" t="s">
        <v>796</v>
      </c>
      <c r="C18" s="59" t="s">
        <v>585</v>
      </c>
      <c r="D18" s="27"/>
      <c r="E18" s="152"/>
      <c r="F18" s="156">
        <v>2</v>
      </c>
      <c r="G18" s="210" t="s">
        <v>797</v>
      </c>
      <c r="H18" s="212"/>
      <c r="I18" s="212" t="str" cm="1">
        <f t="array" ref="I18">IF(OR($C18="",$D18="",$E18="",$H18=""),"",_xlfn.SWITCH($H18,"S",5,"C",5,"D",3,"W",2,"N",0,"")*$F18)</f>
        <v/>
      </c>
    </row>
    <row r="19" spans="1:9" s="21" customFormat="1" ht="14.5" x14ac:dyDescent="0.35">
      <c r="A19" s="351" t="s">
        <v>798</v>
      </c>
      <c r="B19" s="331"/>
      <c r="C19" s="332"/>
      <c r="D19" s="331"/>
      <c r="E19" s="331"/>
      <c r="F19" s="285"/>
      <c r="G19" s="286"/>
      <c r="H19" s="287"/>
      <c r="I19" s="287" t="str" cm="1">
        <f t="array" ref="I19">IF(OR($C19="",$D19="",$E19="",$H19=""),"",_xlfn.SWITCH($H19,"S",5,"C",5,"D",3,"W",2,"N",0,"")*$F19)</f>
        <v/>
      </c>
    </row>
    <row r="20" spans="1:9" s="8" customFormat="1" ht="25" x14ac:dyDescent="0.25">
      <c r="A20" s="88">
        <f>A18+1</f>
        <v>14</v>
      </c>
      <c r="B20" s="58" t="s">
        <v>799</v>
      </c>
      <c r="C20" s="59" t="s">
        <v>585</v>
      </c>
      <c r="D20" s="27"/>
      <c r="E20" s="152"/>
      <c r="F20" s="156">
        <v>2</v>
      </c>
      <c r="G20" s="210" t="s">
        <v>800</v>
      </c>
      <c r="H20" s="212"/>
      <c r="I20" s="212" t="str" cm="1">
        <f t="array" ref="I20">IF(OR($C20="",$D20="",$E20="",$H20=""),"",_xlfn.SWITCH($H20,"S",5,"C",5,"D",3,"W",2,"N",0,"")*$F20)</f>
        <v/>
      </c>
    </row>
    <row r="21" spans="1:9" s="8" customFormat="1" ht="50" x14ac:dyDescent="0.25">
      <c r="A21" s="88">
        <f>A20+1</f>
        <v>15</v>
      </c>
      <c r="B21" s="58" t="s">
        <v>801</v>
      </c>
      <c r="C21" s="59" t="s">
        <v>585</v>
      </c>
      <c r="D21" s="27"/>
      <c r="E21" s="152"/>
      <c r="F21" s="156">
        <v>2</v>
      </c>
      <c r="G21" s="210" t="s">
        <v>802</v>
      </c>
      <c r="H21" s="212"/>
      <c r="I21" s="212" t="str" cm="1">
        <f t="array" ref="I21">IF(OR($C21="",$D21="",$E21="",$H21=""),"",_xlfn.SWITCH($H21,"S",5,"C",5,"D",3,"W",2,"N",0,"")*$F21)</f>
        <v/>
      </c>
    </row>
    <row r="22" spans="1:9" s="8" customFormat="1" ht="25" x14ac:dyDescent="0.25">
      <c r="A22" s="88">
        <f>A21+1</f>
        <v>16</v>
      </c>
      <c r="B22" s="58" t="s">
        <v>803</v>
      </c>
      <c r="C22" s="59" t="s">
        <v>78</v>
      </c>
      <c r="D22" s="27"/>
      <c r="E22" s="152"/>
      <c r="F22" s="156">
        <v>1</v>
      </c>
      <c r="G22" s="210" t="s">
        <v>804</v>
      </c>
      <c r="H22" s="212"/>
      <c r="I22" s="212" t="str" cm="1">
        <f t="array" ref="I22">IF(OR($C22="",$D22="",$E22="",$H22=""),"",_xlfn.SWITCH($H22,"S",5,"C",5,"D",3,"W",2,"N",0,"")*$F22)</f>
        <v/>
      </c>
    </row>
    <row r="23" spans="1:9" s="8" customFormat="1" ht="25" x14ac:dyDescent="0.25">
      <c r="A23" s="88">
        <f>A22+1</f>
        <v>17</v>
      </c>
      <c r="B23" s="58" t="s">
        <v>805</v>
      </c>
      <c r="C23" s="59" t="s">
        <v>585</v>
      </c>
      <c r="D23" s="27"/>
      <c r="E23" s="152"/>
      <c r="F23" s="156">
        <v>2</v>
      </c>
      <c r="G23" s="210" t="s">
        <v>806</v>
      </c>
      <c r="H23" s="212"/>
      <c r="I23" s="212" t="str" cm="1">
        <f t="array" ref="I23">IF(OR($C23="",$D23="",$E23="",$H23=""),"",_xlfn.SWITCH($H23,"S",5,"C",5,"D",3,"W",2,"N",0,"")*$F23)</f>
        <v/>
      </c>
    </row>
    <row r="24" spans="1:9" s="8" customFormat="1" ht="25" x14ac:dyDescent="0.25">
      <c r="A24" s="88">
        <v>16</v>
      </c>
      <c r="B24" s="58" t="s">
        <v>807</v>
      </c>
      <c r="C24" s="59" t="s">
        <v>585</v>
      </c>
      <c r="D24" s="27"/>
      <c r="E24" s="152"/>
      <c r="F24" s="156">
        <v>2</v>
      </c>
      <c r="G24" s="210" t="s">
        <v>808</v>
      </c>
      <c r="H24" s="212"/>
      <c r="I24" s="212" t="str" cm="1">
        <f t="array" ref="I24">IF(OR($C24="",$D24="",$E24="",$H24=""),"",_xlfn.SWITCH($H24,"S",5,"C",5,"D",3,"W",2,"N",0,"")*$F24)</f>
        <v/>
      </c>
    </row>
    <row r="25" spans="1:9" s="8" customFormat="1" x14ac:dyDescent="0.25">
      <c r="A25" s="88">
        <v>17</v>
      </c>
      <c r="B25" s="58" t="s">
        <v>809</v>
      </c>
      <c r="C25" s="59" t="s">
        <v>585</v>
      </c>
      <c r="D25" s="27"/>
      <c r="E25" s="152"/>
      <c r="F25" s="156">
        <v>2</v>
      </c>
      <c r="G25" s="210" t="s">
        <v>810</v>
      </c>
      <c r="H25" s="212"/>
      <c r="I25" s="212" t="str" cm="1">
        <f t="array" ref="I25">IF(OR($C25="",$D25="",$E25="",$H25=""),"",_xlfn.SWITCH($H25,"S",5,"C",5,"D",3,"W",2,"N",0,"")*$F25)</f>
        <v/>
      </c>
    </row>
    <row r="26" spans="1:9" s="8" customFormat="1" ht="25" x14ac:dyDescent="0.25">
      <c r="A26" s="88">
        <f>A25+1</f>
        <v>18</v>
      </c>
      <c r="B26" s="58" t="s">
        <v>811</v>
      </c>
      <c r="C26" s="59" t="s">
        <v>585</v>
      </c>
      <c r="D26" s="27"/>
      <c r="E26" s="152"/>
      <c r="F26" s="156">
        <v>2</v>
      </c>
      <c r="G26" s="210" t="s">
        <v>812</v>
      </c>
      <c r="H26" s="212"/>
      <c r="I26" s="212" t="str" cm="1">
        <f t="array" ref="I26">IF(OR($C26="",$D26="",$E26="",$H26=""),"",_xlfn.SWITCH($H26,"S",5,"C",5,"D",3,"W",2,"N",0,"")*$F26)</f>
        <v/>
      </c>
    </row>
    <row r="27" spans="1:9" s="8" customFormat="1" x14ac:dyDescent="0.25">
      <c r="A27" s="88">
        <f>A26+1</f>
        <v>19</v>
      </c>
      <c r="B27" s="58" t="s">
        <v>813</v>
      </c>
      <c r="C27" s="59" t="s">
        <v>585</v>
      </c>
      <c r="D27" s="27"/>
      <c r="E27" s="152"/>
      <c r="F27" s="156">
        <v>2</v>
      </c>
      <c r="G27" s="210" t="s">
        <v>814</v>
      </c>
      <c r="H27" s="212"/>
      <c r="I27" s="212" t="str" cm="1">
        <f t="array" ref="I27">IF(OR($C27="",$D27="",$E27="",$H27=""),"",_xlfn.SWITCH($H27,"S",5,"C",5,"D",3,"W",2,"N",0,"")*$F27)</f>
        <v/>
      </c>
    </row>
    <row r="28" spans="1:9" s="8" customFormat="1" x14ac:dyDescent="0.25">
      <c r="A28" s="88">
        <f>A27+1</f>
        <v>20</v>
      </c>
      <c r="B28" s="58" t="s">
        <v>815</v>
      </c>
      <c r="C28" s="59" t="s">
        <v>585</v>
      </c>
      <c r="D28" s="27"/>
      <c r="E28" s="152"/>
      <c r="F28" s="156">
        <v>2</v>
      </c>
      <c r="G28" s="210" t="s">
        <v>816</v>
      </c>
      <c r="H28" s="212"/>
      <c r="I28" s="212" t="str" cm="1">
        <f t="array" ref="I28">IF(OR($C28="",$D28="",$E28="",$H28=""),"",_xlfn.SWITCH($H28,"S",5,"C",5,"D",3,"W",2,"N",0,"")*$F28)</f>
        <v/>
      </c>
    </row>
    <row r="29" spans="1:9" s="8" customFormat="1" x14ac:dyDescent="0.25">
      <c r="A29" s="88">
        <f>A28+1</f>
        <v>21</v>
      </c>
      <c r="B29" s="58" t="s">
        <v>817</v>
      </c>
      <c r="C29" s="59" t="s">
        <v>585</v>
      </c>
      <c r="D29" s="27"/>
      <c r="E29" s="152"/>
      <c r="F29" s="156">
        <v>2</v>
      </c>
      <c r="G29" s="210" t="s">
        <v>818</v>
      </c>
      <c r="H29" s="212"/>
      <c r="I29" s="212" t="str" cm="1">
        <f t="array" ref="I29">IF(OR($C29="",$D29="",$E29="",$H29=""),"",_xlfn.SWITCH($H29,"S",5,"C",5,"D",3,"W",2,"N",0,"")*$F29)</f>
        <v/>
      </c>
    </row>
    <row r="30" spans="1:9" s="21" customFormat="1" ht="14.5" x14ac:dyDescent="0.35">
      <c r="A30" s="351" t="s">
        <v>819</v>
      </c>
      <c r="B30" s="331"/>
      <c r="C30" s="332"/>
      <c r="D30" s="331"/>
      <c r="E30" s="331"/>
      <c r="F30" s="285"/>
      <c r="G30" s="286"/>
      <c r="H30" s="287"/>
      <c r="I30" s="287" t="str" cm="1">
        <f t="array" ref="I30">IF(OR($C30="",$D30="",$E30="",$H30=""),"",_xlfn.SWITCH($H30,"S",5,"C",5,"D",3,"W",2,"N",0,"")*$F30)</f>
        <v/>
      </c>
    </row>
    <row r="31" spans="1:9" s="8" customFormat="1" x14ac:dyDescent="0.25">
      <c r="A31" s="88">
        <f>A29+1</f>
        <v>22</v>
      </c>
      <c r="B31" s="58" t="s">
        <v>820</v>
      </c>
      <c r="C31" s="59" t="s">
        <v>585</v>
      </c>
      <c r="D31" s="27"/>
      <c r="E31" s="152"/>
      <c r="F31" s="156">
        <v>2</v>
      </c>
      <c r="G31" s="210" t="s">
        <v>821</v>
      </c>
      <c r="H31" s="212"/>
      <c r="I31" s="212" t="str" cm="1">
        <f t="array" ref="I31">IF(OR($C31="",$D31="",$E31="",$H31=""),"",_xlfn.SWITCH($H31,"S",5,"C",5,"D",3,"W",2,"N",0,"")*$F31)</f>
        <v/>
      </c>
    </row>
    <row r="32" spans="1:9" s="8" customFormat="1" ht="25" x14ac:dyDescent="0.25">
      <c r="A32" s="88">
        <f>A31+1</f>
        <v>23</v>
      </c>
      <c r="B32" s="58" t="s">
        <v>822</v>
      </c>
      <c r="C32" s="59" t="s">
        <v>585</v>
      </c>
      <c r="D32" s="27"/>
      <c r="E32" s="152"/>
      <c r="F32" s="156">
        <v>2</v>
      </c>
      <c r="G32" s="210" t="s">
        <v>823</v>
      </c>
      <c r="H32" s="212"/>
      <c r="I32" s="212" t="str" cm="1">
        <f t="array" ref="I32">IF(OR($C32="",$D32="",$E32="",$H32=""),"",_xlfn.SWITCH($H32,"S",5,"C",5,"D",3,"W",2,"N",0,"")*$F32)</f>
        <v/>
      </c>
    </row>
    <row r="33" spans="1:9" s="8" customFormat="1" ht="50" x14ac:dyDescent="0.25">
      <c r="A33" s="88">
        <f>A32+1</f>
        <v>24</v>
      </c>
      <c r="B33" s="58" t="s">
        <v>824</v>
      </c>
      <c r="C33" s="59" t="s">
        <v>585</v>
      </c>
      <c r="D33" s="27"/>
      <c r="E33" s="152"/>
      <c r="F33" s="156">
        <v>2</v>
      </c>
      <c r="G33" s="210" t="s">
        <v>825</v>
      </c>
      <c r="H33" s="212"/>
      <c r="I33" s="212" t="str" cm="1">
        <f t="array" ref="I33">IF(OR($C33="",$D33="",$E33="",$H33=""),"",_xlfn.SWITCH($H33,"S",5,"C",5,"D",3,"W",2,"N",0,"")*$F33)</f>
        <v/>
      </c>
    </row>
    <row r="34" spans="1:9" s="8" customFormat="1" ht="25" x14ac:dyDescent="0.25">
      <c r="A34" s="88">
        <f>A33+1</f>
        <v>25</v>
      </c>
      <c r="B34" s="58" t="s">
        <v>826</v>
      </c>
      <c r="C34" s="59" t="s">
        <v>585</v>
      </c>
      <c r="D34" s="27"/>
      <c r="E34" s="152"/>
      <c r="F34" s="156">
        <v>2</v>
      </c>
      <c r="G34" s="210" t="s">
        <v>827</v>
      </c>
      <c r="H34" s="212"/>
      <c r="I34" s="212" t="str" cm="1">
        <f t="array" ref="I34">IF(OR($C34="",$D34="",$E34="",$H34=""),"",_xlfn.SWITCH($H34,"S",5,"C",5,"D",3,"W",2,"N",0,"")*$F34)</f>
        <v/>
      </c>
    </row>
    <row r="35" spans="1:9" s="8" customFormat="1" ht="25" x14ac:dyDescent="0.25">
      <c r="A35" s="88">
        <f>A34+1</f>
        <v>26</v>
      </c>
      <c r="B35" s="58" t="s">
        <v>828</v>
      </c>
      <c r="C35" s="59" t="s">
        <v>585</v>
      </c>
      <c r="D35" s="27"/>
      <c r="E35" s="152"/>
      <c r="F35" s="156">
        <v>2</v>
      </c>
      <c r="G35" s="210" t="s">
        <v>829</v>
      </c>
      <c r="H35" s="212"/>
      <c r="I35" s="212" t="str" cm="1">
        <f t="array" ref="I35">IF(OR($C35="",$D35="",$E35="",$H35=""),"",_xlfn.SWITCH($H35,"S",5,"C",5,"D",3,"W",2,"N",0,"")*$F35)</f>
        <v/>
      </c>
    </row>
    <row r="36" spans="1:9" s="21" customFormat="1" ht="14.5" x14ac:dyDescent="0.35">
      <c r="A36" s="351" t="s">
        <v>830</v>
      </c>
      <c r="B36" s="331"/>
      <c r="C36" s="332"/>
      <c r="D36" s="331"/>
      <c r="E36" s="331"/>
      <c r="F36" s="285"/>
      <c r="G36" s="286"/>
      <c r="H36" s="287"/>
      <c r="I36" s="287" t="str" cm="1">
        <f t="array" ref="I36">IF(OR($C36="",$D36="",$E36="",$H36=""),"",_xlfn.SWITCH($H36,"S",5,"C",5,"D",3,"W",2,"N",0,"")*$F36)</f>
        <v/>
      </c>
    </row>
    <row r="37" spans="1:9" s="8" customFormat="1" x14ac:dyDescent="0.25">
      <c r="A37" s="88">
        <f>A35+1</f>
        <v>27</v>
      </c>
      <c r="B37" s="58" t="s">
        <v>831</v>
      </c>
      <c r="C37" s="59" t="s">
        <v>585</v>
      </c>
      <c r="D37" s="27"/>
      <c r="E37" s="152"/>
      <c r="F37" s="156">
        <v>2</v>
      </c>
      <c r="G37" s="210" t="s">
        <v>832</v>
      </c>
      <c r="H37" s="212"/>
      <c r="I37" s="212" t="str" cm="1">
        <f t="array" ref="I37">IF(OR($C37="",$D37="",$E37="",$H37=""),"",_xlfn.SWITCH($H37,"S",5,"C",5,"D",3,"W",2,"N",0,"")*$F37)</f>
        <v/>
      </c>
    </row>
    <row r="38" spans="1:9" s="8" customFormat="1" x14ac:dyDescent="0.25">
      <c r="A38" s="88">
        <f t="shared" ref="A38:A48" si="1">A37+1</f>
        <v>28</v>
      </c>
      <c r="B38" s="58" t="s">
        <v>833</v>
      </c>
      <c r="C38" s="59" t="s">
        <v>585</v>
      </c>
      <c r="D38" s="27"/>
      <c r="E38" s="152"/>
      <c r="F38" s="156">
        <v>2</v>
      </c>
      <c r="G38" s="210" t="s">
        <v>834</v>
      </c>
      <c r="H38" s="212"/>
      <c r="I38" s="212" t="str" cm="1">
        <f t="array" ref="I38">IF(OR($C38="",$D38="",$E38="",$H38=""),"",_xlfn.SWITCH($H38,"S",5,"C",5,"D",3,"W",2,"N",0,"")*$F38)</f>
        <v/>
      </c>
    </row>
    <row r="39" spans="1:9" s="8" customFormat="1" x14ac:dyDescent="0.25">
      <c r="A39" s="88">
        <f t="shared" si="1"/>
        <v>29</v>
      </c>
      <c r="B39" s="58" t="s">
        <v>835</v>
      </c>
      <c r="C39" s="59" t="s">
        <v>585</v>
      </c>
      <c r="D39" s="27"/>
      <c r="E39" s="152"/>
      <c r="F39" s="156">
        <v>2</v>
      </c>
      <c r="G39" s="210" t="s">
        <v>836</v>
      </c>
      <c r="H39" s="212"/>
      <c r="I39" s="212" t="str" cm="1">
        <f t="array" ref="I39">IF(OR($C39="",$D39="",$E39="",$H39=""),"",_xlfn.SWITCH($H39,"S",5,"C",5,"D",3,"W",2,"N",0,"")*$F39)</f>
        <v/>
      </c>
    </row>
    <row r="40" spans="1:9" s="8" customFormat="1" ht="25" x14ac:dyDescent="0.25">
      <c r="A40" s="88">
        <f t="shared" si="1"/>
        <v>30</v>
      </c>
      <c r="B40" s="58" t="s">
        <v>837</v>
      </c>
      <c r="C40" s="59" t="s">
        <v>585</v>
      </c>
      <c r="D40" s="27"/>
      <c r="E40" s="152"/>
      <c r="F40" s="156">
        <v>2</v>
      </c>
      <c r="G40" s="210" t="s">
        <v>838</v>
      </c>
      <c r="H40" s="212"/>
      <c r="I40" s="212" t="str" cm="1">
        <f t="array" ref="I40">IF(OR($C40="",$D40="",$E40="",$H40=""),"",_xlfn.SWITCH($H40,"S",5,"C",5,"D",3,"W",2,"N",0,"")*$F40)</f>
        <v/>
      </c>
    </row>
    <row r="41" spans="1:9" s="8" customFormat="1" x14ac:dyDescent="0.25">
      <c r="A41" s="88">
        <f t="shared" si="1"/>
        <v>31</v>
      </c>
      <c r="B41" s="58" t="s">
        <v>839</v>
      </c>
      <c r="C41" s="59" t="s">
        <v>585</v>
      </c>
      <c r="D41" s="27"/>
      <c r="E41" s="152"/>
      <c r="F41" s="156">
        <v>2</v>
      </c>
      <c r="G41" s="210" t="s">
        <v>840</v>
      </c>
      <c r="H41" s="212"/>
      <c r="I41" s="212" t="str" cm="1">
        <f t="array" ref="I41">IF(OR($C41="",$D41="",$E41="",$H41=""),"",_xlfn.SWITCH($H41,"S",5,"C",5,"D",3,"W",2,"N",0,"")*$F41)</f>
        <v/>
      </c>
    </row>
    <row r="42" spans="1:9" s="8" customFormat="1" x14ac:dyDescent="0.25">
      <c r="A42" s="88">
        <f t="shared" si="1"/>
        <v>32</v>
      </c>
      <c r="B42" s="58" t="s">
        <v>841</v>
      </c>
      <c r="C42" s="59" t="s">
        <v>585</v>
      </c>
      <c r="D42" s="27"/>
      <c r="E42" s="152"/>
      <c r="F42" s="156">
        <v>2</v>
      </c>
      <c r="G42" s="210" t="s">
        <v>842</v>
      </c>
      <c r="H42" s="212"/>
      <c r="I42" s="212" t="str" cm="1">
        <f t="array" ref="I42">IF(OR($C42="",$D42="",$E42="",$H42=""),"",_xlfn.SWITCH($H42,"S",5,"C",5,"D",3,"W",2,"N",0,"")*$F42)</f>
        <v/>
      </c>
    </row>
    <row r="43" spans="1:9" s="8" customFormat="1" x14ac:dyDescent="0.25">
      <c r="A43" s="88">
        <f t="shared" si="1"/>
        <v>33</v>
      </c>
      <c r="B43" s="58" t="s">
        <v>843</v>
      </c>
      <c r="C43" s="59" t="s">
        <v>78</v>
      </c>
      <c r="D43" s="27"/>
      <c r="E43" s="152"/>
      <c r="F43" s="156">
        <v>1</v>
      </c>
      <c r="G43" s="210" t="s">
        <v>844</v>
      </c>
      <c r="H43" s="212"/>
      <c r="I43" s="212" t="str" cm="1">
        <f t="array" ref="I43">IF(OR($C43="",$D43="",$E43="",$H43=""),"",_xlfn.SWITCH($H43,"S",5,"C",5,"D",3,"W",2,"N",0,"")*$F43)</f>
        <v/>
      </c>
    </row>
    <row r="44" spans="1:9" s="8" customFormat="1" ht="50" x14ac:dyDescent="0.25">
      <c r="A44" s="88">
        <f t="shared" si="1"/>
        <v>34</v>
      </c>
      <c r="B44" s="58" t="s">
        <v>845</v>
      </c>
      <c r="C44" s="59" t="s">
        <v>585</v>
      </c>
      <c r="D44" s="27"/>
      <c r="E44" s="152"/>
      <c r="F44" s="156">
        <v>2</v>
      </c>
      <c r="G44" s="210" t="s">
        <v>846</v>
      </c>
      <c r="H44" s="212"/>
      <c r="I44" s="212" t="str" cm="1">
        <f t="array" ref="I44">IF(OR($C44="",$D44="",$E44="",$H44=""),"",_xlfn.SWITCH($H44,"S",5,"C",5,"D",3,"W",2,"N",0,"")*$F44)</f>
        <v/>
      </c>
    </row>
    <row r="45" spans="1:9" s="8" customFormat="1" x14ac:dyDescent="0.25">
      <c r="A45" s="88">
        <f t="shared" si="1"/>
        <v>35</v>
      </c>
      <c r="B45" s="58" t="s">
        <v>847</v>
      </c>
      <c r="C45" s="59" t="s">
        <v>78</v>
      </c>
      <c r="D45" s="27"/>
      <c r="E45" s="152"/>
      <c r="F45" s="156">
        <v>1</v>
      </c>
      <c r="G45" s="210" t="s">
        <v>848</v>
      </c>
      <c r="H45" s="212"/>
      <c r="I45" s="212" t="str" cm="1">
        <f t="array" ref="I45">IF(OR($C45="",$D45="",$E45="",$H45=""),"",_xlfn.SWITCH($H45,"S",5,"C",5,"D",3,"W",2,"N",0,"")*$F45)</f>
        <v/>
      </c>
    </row>
    <row r="46" spans="1:9" s="8" customFormat="1" ht="25" x14ac:dyDescent="0.25">
      <c r="A46" s="88">
        <f t="shared" si="1"/>
        <v>36</v>
      </c>
      <c r="B46" s="58" t="s">
        <v>849</v>
      </c>
      <c r="C46" s="59" t="s">
        <v>585</v>
      </c>
      <c r="D46" s="27"/>
      <c r="E46" s="152"/>
      <c r="F46" s="156">
        <v>2</v>
      </c>
      <c r="G46" s="210" t="s">
        <v>850</v>
      </c>
      <c r="H46" s="212"/>
      <c r="I46" s="212" t="str" cm="1">
        <f t="array" ref="I46">IF(OR($C46="",$D46="",$E46="",$H46=""),"",_xlfn.SWITCH($H46,"S",5,"C",5,"D",3,"W",2,"N",0,"")*$F46)</f>
        <v/>
      </c>
    </row>
    <row r="47" spans="1:9" s="8" customFormat="1" x14ac:dyDescent="0.25">
      <c r="A47" s="88">
        <f t="shared" si="1"/>
        <v>37</v>
      </c>
      <c r="B47" s="58" t="s">
        <v>851</v>
      </c>
      <c r="C47" s="59" t="s">
        <v>585</v>
      </c>
      <c r="D47" s="27"/>
      <c r="E47" s="152"/>
      <c r="F47" s="156">
        <v>2</v>
      </c>
      <c r="G47" s="210" t="s">
        <v>852</v>
      </c>
      <c r="H47" s="212"/>
      <c r="I47" s="212" t="str" cm="1">
        <f t="array" ref="I47">IF(OR($C47="",$D47="",$E47="",$H47=""),"",_xlfn.SWITCH($H47,"S",5,"C",5,"D",3,"W",2,"N",0,"")*$F47)</f>
        <v/>
      </c>
    </row>
    <row r="48" spans="1:9" s="8" customFormat="1" ht="25" x14ac:dyDescent="0.25">
      <c r="A48" s="88">
        <f t="shared" si="1"/>
        <v>38</v>
      </c>
      <c r="B48" s="58" t="s">
        <v>853</v>
      </c>
      <c r="C48" s="59" t="s">
        <v>585</v>
      </c>
      <c r="D48" s="27"/>
      <c r="E48" s="152"/>
      <c r="F48" s="156">
        <v>2</v>
      </c>
      <c r="G48" s="210" t="s">
        <v>854</v>
      </c>
      <c r="H48" s="212"/>
      <c r="I48" s="212" t="str" cm="1">
        <f t="array" ref="I48">IF(OR($C48="",$D48="",$E48="",$H48=""),"",_xlfn.SWITCH($H48,"S",5,"C",5,"D",3,"W",2,"N",0,"")*$F48)</f>
        <v/>
      </c>
    </row>
    <row r="49" spans="1:9" ht="14" x14ac:dyDescent="0.25">
      <c r="A49" s="349" t="s">
        <v>855</v>
      </c>
      <c r="B49" s="331"/>
      <c r="C49" s="332"/>
      <c r="D49" s="331"/>
      <c r="E49" s="331"/>
      <c r="F49" s="154"/>
      <c r="G49" s="209"/>
      <c r="H49" s="212"/>
      <c r="I49" s="212" t="str" cm="1">
        <f t="array" ref="I49">IF(OR($C49="",$D49="",$E49="",$H49=""),"",_xlfn.SWITCH($H49,"S",5,"C",5,"D",3,"W",2,"N",0,"")*$F49)</f>
        <v/>
      </c>
    </row>
    <row r="50" spans="1:9" s="8" customFormat="1" ht="25" x14ac:dyDescent="0.25">
      <c r="A50" s="88">
        <f>A48+1</f>
        <v>39</v>
      </c>
      <c r="B50" s="58" t="s">
        <v>856</v>
      </c>
      <c r="C50" s="59" t="s">
        <v>585</v>
      </c>
      <c r="D50" s="27"/>
      <c r="E50" s="152"/>
      <c r="F50" s="156">
        <v>2</v>
      </c>
      <c r="G50" s="210" t="s">
        <v>857</v>
      </c>
      <c r="H50" s="212"/>
      <c r="I50" s="212" t="str" cm="1">
        <f t="array" ref="I50">IF(OR($C50="",$D50="",$E50="",$H50=""),"",_xlfn.SWITCH($H50,"S",5,"C",5,"D",3,"W",2,"N",0,"")*$F50)</f>
        <v/>
      </c>
    </row>
    <row r="51" spans="1:9" s="8" customFormat="1" ht="25" x14ac:dyDescent="0.25">
      <c r="A51" s="88">
        <f>A50+1</f>
        <v>40</v>
      </c>
      <c r="B51" s="58" t="s">
        <v>858</v>
      </c>
      <c r="C51" s="59" t="s">
        <v>585</v>
      </c>
      <c r="D51" s="27"/>
      <c r="E51" s="152"/>
      <c r="F51" s="156">
        <v>2</v>
      </c>
      <c r="G51" s="210" t="s">
        <v>859</v>
      </c>
      <c r="H51" s="212"/>
      <c r="I51" s="212" t="str" cm="1">
        <f t="array" ref="I51">IF(OR($C51="",$D51="",$E51="",$H51=""),"",_xlfn.SWITCH($H51,"S",5,"C",5,"D",3,"W",2,"N",0,"")*$F51)</f>
        <v/>
      </c>
    </row>
    <row r="52" spans="1:9" s="8" customFormat="1" ht="37.5" x14ac:dyDescent="0.25">
      <c r="A52" s="88">
        <f>A51+1</f>
        <v>41</v>
      </c>
      <c r="B52" s="58" t="s">
        <v>860</v>
      </c>
      <c r="C52" s="59" t="s">
        <v>585</v>
      </c>
      <c r="D52" s="27"/>
      <c r="E52" s="152"/>
      <c r="F52" s="156">
        <v>2</v>
      </c>
      <c r="G52" s="210" t="s">
        <v>861</v>
      </c>
      <c r="H52" s="212"/>
      <c r="I52" s="212" t="str" cm="1">
        <f t="array" ref="I52">IF(OR($C52="",$D52="",$E52="",$H52=""),"",_xlfn.SWITCH($H52,"S",5,"C",5,"D",3,"W",2,"N",0,"")*$F52)</f>
        <v/>
      </c>
    </row>
    <row r="53" spans="1:9" ht="14" x14ac:dyDescent="0.25">
      <c r="A53" s="349" t="s">
        <v>34</v>
      </c>
      <c r="B53" s="331"/>
      <c r="C53" s="332"/>
      <c r="D53" s="331"/>
      <c r="E53" s="331"/>
      <c r="F53" s="154"/>
      <c r="G53" s="209"/>
      <c r="H53" s="212"/>
      <c r="I53" s="212" t="str" cm="1">
        <f t="array" ref="I53">IF(OR($C53="",$D53="",$E53="",$H53=""),"",_xlfn.SWITCH($H53,"S",5,"C",5,"D",3,"W",2,"N",0,"")*$F53)</f>
        <v/>
      </c>
    </row>
    <row r="54" spans="1:9" s="8" customFormat="1" ht="25" x14ac:dyDescent="0.25">
      <c r="A54" s="88">
        <f>A52+1</f>
        <v>42</v>
      </c>
      <c r="B54" s="58" t="s">
        <v>862</v>
      </c>
      <c r="C54" s="59" t="s">
        <v>585</v>
      </c>
      <c r="D54" s="27"/>
      <c r="E54" s="152"/>
      <c r="F54" s="156">
        <v>2</v>
      </c>
      <c r="G54" s="210" t="s">
        <v>863</v>
      </c>
      <c r="H54" s="212"/>
      <c r="I54" s="212" t="str" cm="1">
        <f t="array" ref="I54">IF(OR($C54="",$D54="",$E54="",$H54=""),"",_xlfn.SWITCH($H54,"S",5,"C",5,"D",3,"W",2,"N",0,"")*$F54)</f>
        <v/>
      </c>
    </row>
    <row r="55" spans="1:9" s="8" customFormat="1" ht="25" x14ac:dyDescent="0.25">
      <c r="A55" s="88">
        <f t="shared" ref="A55:A62" si="2">A54+1</f>
        <v>43</v>
      </c>
      <c r="B55" s="58" t="s">
        <v>864</v>
      </c>
      <c r="C55" s="59" t="s">
        <v>585</v>
      </c>
      <c r="D55" s="27"/>
      <c r="E55" s="152"/>
      <c r="F55" s="156">
        <v>2</v>
      </c>
      <c r="G55" s="210" t="s">
        <v>865</v>
      </c>
      <c r="H55" s="212"/>
      <c r="I55" s="212" t="str" cm="1">
        <f t="array" ref="I55">IF(OR($C55="",$D55="",$E55="",$H55=""),"",_xlfn.SWITCH($H55,"S",5,"C",5,"D",3,"W",2,"N",0,"")*$F55)</f>
        <v/>
      </c>
    </row>
    <row r="56" spans="1:9" s="8" customFormat="1" ht="25" x14ac:dyDescent="0.25">
      <c r="A56" s="88">
        <f t="shared" si="2"/>
        <v>44</v>
      </c>
      <c r="B56" s="58" t="s">
        <v>866</v>
      </c>
      <c r="C56" s="59" t="s">
        <v>585</v>
      </c>
      <c r="D56" s="27"/>
      <c r="E56" s="152"/>
      <c r="F56" s="156">
        <v>2</v>
      </c>
      <c r="G56" s="210" t="s">
        <v>867</v>
      </c>
      <c r="H56" s="212"/>
      <c r="I56" s="212" t="str" cm="1">
        <f t="array" ref="I56">IF(OR($C56="",$D56="",$E56="",$H56=""),"",_xlfn.SWITCH($H56,"S",5,"C",5,"D",3,"W",2,"N",0,"")*$F56)</f>
        <v/>
      </c>
    </row>
    <row r="57" spans="1:9" s="8" customFormat="1" ht="37.5" x14ac:dyDescent="0.25">
      <c r="A57" s="88">
        <f t="shared" si="2"/>
        <v>45</v>
      </c>
      <c r="B57" s="58" t="s">
        <v>868</v>
      </c>
      <c r="C57" s="59" t="s">
        <v>585</v>
      </c>
      <c r="D57" s="27"/>
      <c r="E57" s="152"/>
      <c r="F57" s="156">
        <v>2</v>
      </c>
      <c r="G57" s="210" t="s">
        <v>869</v>
      </c>
      <c r="H57" s="212"/>
      <c r="I57" s="212" t="str" cm="1">
        <f t="array" ref="I57">IF(OR($C57="",$D57="",$E57="",$H57=""),"",_xlfn.SWITCH($H57,"S",5,"C",5,"D",3,"W",2,"N",0,"")*$F57)</f>
        <v/>
      </c>
    </row>
    <row r="58" spans="1:9" s="8" customFormat="1" x14ac:dyDescent="0.25">
      <c r="A58" s="88">
        <f t="shared" si="2"/>
        <v>46</v>
      </c>
      <c r="B58" s="58" t="s">
        <v>870</v>
      </c>
      <c r="C58" s="59" t="s">
        <v>585</v>
      </c>
      <c r="D58" s="27"/>
      <c r="E58" s="152"/>
      <c r="F58" s="156">
        <v>2</v>
      </c>
      <c r="G58" s="210" t="s">
        <v>871</v>
      </c>
      <c r="H58" s="212"/>
      <c r="I58" s="212" t="str" cm="1">
        <f t="array" ref="I58">IF(OR($C58="",$D58="",$E58="",$H58=""),"",_xlfn.SWITCH($H58,"S",5,"C",5,"D",3,"W",2,"N",0,"")*$F58)</f>
        <v/>
      </c>
    </row>
    <row r="59" spans="1:9" s="8" customFormat="1" ht="37.5" x14ac:dyDescent="0.25">
      <c r="A59" s="88">
        <f t="shared" si="2"/>
        <v>47</v>
      </c>
      <c r="B59" s="58" t="s">
        <v>872</v>
      </c>
      <c r="C59" s="59" t="s">
        <v>585</v>
      </c>
      <c r="D59" s="27"/>
      <c r="E59" s="152"/>
      <c r="F59" s="156">
        <v>2</v>
      </c>
      <c r="G59" s="210" t="s">
        <v>873</v>
      </c>
      <c r="H59" s="212"/>
      <c r="I59" s="212" t="str" cm="1">
        <f t="array" ref="I59">IF(OR($C59="",$D59="",$E59="",$H59=""),"",_xlfn.SWITCH($H59,"S",5,"C",5,"D",3,"W",2,"N",0,"")*$F59)</f>
        <v/>
      </c>
    </row>
    <row r="60" spans="1:9" s="8" customFormat="1" ht="25" x14ac:dyDescent="0.25">
      <c r="A60" s="88">
        <f t="shared" si="2"/>
        <v>48</v>
      </c>
      <c r="B60" s="58" t="s">
        <v>874</v>
      </c>
      <c r="C60" s="59" t="s">
        <v>585</v>
      </c>
      <c r="D60" s="27"/>
      <c r="E60" s="152"/>
      <c r="F60" s="156">
        <v>2</v>
      </c>
      <c r="G60" s="210" t="s">
        <v>875</v>
      </c>
      <c r="H60" s="212"/>
      <c r="I60" s="212" t="str" cm="1">
        <f t="array" ref="I60">IF(OR($C60="",$D60="",$E60="",$H60=""),"",_xlfn.SWITCH($H60,"S",5,"C",5,"D",3,"W",2,"N",0,"")*$F60)</f>
        <v/>
      </c>
    </row>
    <row r="61" spans="1:9" s="8" customFormat="1" x14ac:dyDescent="0.25">
      <c r="A61" s="88">
        <f t="shared" si="2"/>
        <v>49</v>
      </c>
      <c r="B61" s="58" t="s">
        <v>876</v>
      </c>
      <c r="C61" s="59" t="s">
        <v>585</v>
      </c>
      <c r="D61" s="27"/>
      <c r="E61" s="152"/>
      <c r="F61" s="156">
        <v>2</v>
      </c>
      <c r="G61" s="210" t="s">
        <v>877</v>
      </c>
      <c r="H61" s="212"/>
      <c r="I61" s="212" t="str" cm="1">
        <f t="array" ref="I61">IF(OR($C61="",$D61="",$E61="",$H61=""),"",_xlfn.SWITCH($H61,"S",5,"C",5,"D",3,"W",2,"N",0,"")*$F61)</f>
        <v/>
      </c>
    </row>
    <row r="62" spans="1:9" s="8" customFormat="1" x14ac:dyDescent="0.25">
      <c r="A62" s="88">
        <f t="shared" si="2"/>
        <v>50</v>
      </c>
      <c r="B62" s="58" t="s">
        <v>878</v>
      </c>
      <c r="C62" s="59" t="s">
        <v>585</v>
      </c>
      <c r="D62" s="27"/>
      <c r="E62" s="152"/>
      <c r="F62" s="156">
        <v>2</v>
      </c>
      <c r="G62" s="210" t="s">
        <v>879</v>
      </c>
      <c r="H62" s="212"/>
      <c r="I62" s="212" t="str" cm="1">
        <f t="array" ref="I62">IF(OR($C62="",$D62="",$E62="",$H62=""),"",_xlfn.SWITCH($H62,"S",5,"C",5,"D",3,"W",2,"N",0,"")*$F62)</f>
        <v/>
      </c>
    </row>
    <row r="63" spans="1:9" ht="28.5" customHeight="1" x14ac:dyDescent="0.25"/>
    <row r="64" spans="1:9" s="21" customFormat="1" ht="33.75" customHeight="1" x14ac:dyDescent="0.35">
      <c r="A64" s="10"/>
      <c r="B64" s="10"/>
      <c r="C64" s="56"/>
      <c r="D64" s="10"/>
      <c r="E64" s="10"/>
      <c r="F64" s="288"/>
      <c r="G64" s="288"/>
      <c r="H64" s="288"/>
      <c r="I64" s="288"/>
    </row>
  </sheetData>
  <mergeCells count="14">
    <mergeCell ref="H1:I1"/>
    <mergeCell ref="H2:I2"/>
    <mergeCell ref="A53:E53"/>
    <mergeCell ref="A4:E4"/>
    <mergeCell ref="D2:E2"/>
    <mergeCell ref="A10:E10"/>
    <mergeCell ref="A19:E19"/>
    <mergeCell ref="A49:E49"/>
    <mergeCell ref="F1:G1"/>
    <mergeCell ref="F2:G2"/>
    <mergeCell ref="A1:E1"/>
    <mergeCell ref="A36:E36"/>
    <mergeCell ref="A2:C2"/>
    <mergeCell ref="A30:E30"/>
  </mergeCells>
  <conditionalFormatting sqref="D4:D62">
    <cfRule type="expression" dxfId="74" priority="1">
      <formula>$D4="S"</formula>
    </cfRule>
    <cfRule type="expression" dxfId="73" priority="2">
      <formula>$D4="C"</formula>
    </cfRule>
    <cfRule type="expression" dxfId="72" priority="3">
      <formula>$D4="D"</formula>
    </cfRule>
    <cfRule type="expression" dxfId="71" priority="4">
      <formula>$D4="W"</formula>
    </cfRule>
    <cfRule type="expression" dxfId="70" priority="5">
      <formula>$D4="N"</formula>
    </cfRule>
  </conditionalFormatting>
  <dataValidations count="3">
    <dataValidation type="list" allowBlank="1" showInputMessage="1" showErrorMessage="1" sqref="C22:C23" xr:uid="{00000000-0002-0000-0400-000000000000}">
      <formula1>L_Priority</formula1>
    </dataValidation>
    <dataValidation type="list" allowBlank="1" showInputMessage="1" showErrorMessage="1" errorTitle="Invalid response" error="Choose S, C, D, W or N from the dropdown." promptTitle="RFT response code" prompt="Select S, C, D, W or N. Add supporting detail in column E." sqref="D5:D9 D54:D62 D50:D52 D37:D48 D31:D35 D20:D29 D11:D18" xr:uid="{901AC1FA-1578-4AAA-9F45-1FB0C932D261}">
      <formula1>"S,C,D,W,N"</formula1>
    </dataValidation>
    <dataValidation type="list" allowBlank="1" showInputMessage="1" showErrorMessage="1" errorTitle="Invalid classification" error="Select S, C, D, W or N." promptTitle="Evaluator classification" prompt="Confirm the classification after reviewing the supplier code and explanation." sqref="H4:H62" xr:uid="{B99BDB5C-B935-47A3-ACBE-8372EAB0119D}">
      <formula1>"S,C,D,W,N"</formula1>
    </dataValidation>
  </dataValidations>
  <pageMargins left="0.70866141732283472" right="0.70866141732283472" top="0.74803149606299213" bottom="0.74803149606299213" header="0.31496062992125978" footer="0.31496062992125978"/>
  <pageSetup paperSize="9" scale="59" fitToHeight="0" orientation="portrait"/>
  <headerFooter>
    <oddFooter>&amp;LDetailed Requirements - &amp;A&amp;CPage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15"/>
  <sheetViews>
    <sheetView showGridLines="0" topLeftCell="C1" zoomScale="75" zoomScaleNormal="75" zoomScaleSheetLayoutView="124" workbookViewId="0">
      <pane ySplit="3" topLeftCell="A10" activePane="bottomLeft" state="frozen"/>
      <selection activeCell="K23" sqref="K23"/>
      <selection pane="bottomLeft" activeCell="K23" sqref="K23"/>
    </sheetView>
  </sheetViews>
  <sheetFormatPr defaultColWidth="9.1796875" defaultRowHeight="12.5" x14ac:dyDescent="0.25"/>
  <cols>
    <col min="1" max="1" width="12.6328125" style="10" customWidth="1"/>
    <col min="2" max="2" width="65.453125" style="10" customWidth="1"/>
    <col min="3" max="3" width="11.81640625" style="10" customWidth="1"/>
    <col min="4" max="4" width="27.36328125" style="10" customWidth="1"/>
    <col min="5" max="5" width="54.453125" style="10" customWidth="1"/>
    <col min="6" max="6" width="13.453125" style="10" customWidth="1"/>
    <col min="7" max="7" width="17.36328125" style="10" customWidth="1"/>
    <col min="8" max="8" width="22.6328125" style="10" customWidth="1"/>
    <col min="9" max="9" width="19.1796875" style="10" customWidth="1"/>
    <col min="10" max="16384" width="9.1796875" style="10"/>
  </cols>
  <sheetData>
    <row r="1" spans="1:9" s="9" customFormat="1" ht="18" x14ac:dyDescent="0.25">
      <c r="A1" s="348" t="s">
        <v>880</v>
      </c>
      <c r="B1" s="331"/>
      <c r="C1" s="332"/>
      <c r="D1" s="331"/>
      <c r="E1" s="331"/>
      <c r="F1" s="339" t="s">
        <v>573</v>
      </c>
      <c r="G1" s="340"/>
      <c r="H1" s="338" t="s">
        <v>574</v>
      </c>
      <c r="I1" s="338"/>
    </row>
    <row r="2" spans="1:9" ht="13" x14ac:dyDescent="0.25">
      <c r="A2" s="336" t="s">
        <v>575</v>
      </c>
      <c r="B2" s="331"/>
      <c r="C2" s="337"/>
      <c r="D2" s="333" t="s">
        <v>174</v>
      </c>
      <c r="E2" s="331"/>
      <c r="F2" s="341" t="s">
        <v>576</v>
      </c>
      <c r="G2" s="342"/>
      <c r="H2" s="338" t="s">
        <v>577</v>
      </c>
      <c r="I2" s="338"/>
    </row>
    <row r="3" spans="1:9" ht="65.5" thickBot="1" x14ac:dyDescent="0.3">
      <c r="A3" s="24" t="s">
        <v>172</v>
      </c>
      <c r="B3" s="25" t="s">
        <v>173</v>
      </c>
      <c r="C3" s="25" t="s">
        <v>578</v>
      </c>
      <c r="D3" s="26" t="s">
        <v>579</v>
      </c>
      <c r="E3" s="151" t="s">
        <v>580</v>
      </c>
      <c r="F3" s="171" t="s">
        <v>176</v>
      </c>
      <c r="G3" s="207" t="s">
        <v>170</v>
      </c>
      <c r="H3" s="211" t="s">
        <v>581</v>
      </c>
      <c r="I3" s="211" t="s">
        <v>582</v>
      </c>
    </row>
    <row r="4" spans="1:9" x14ac:dyDescent="0.25">
      <c r="A4" s="352" t="s">
        <v>881</v>
      </c>
      <c r="B4" s="331"/>
      <c r="C4" s="332"/>
      <c r="D4" s="331"/>
      <c r="E4" s="331"/>
      <c r="F4" s="159"/>
      <c r="G4" s="208"/>
      <c r="H4" s="212"/>
      <c r="I4" s="212" t="str" cm="1">
        <f t="array" ref="I4">IF(OR($C4="",$D4="",$E4="",$H4=""),"",_xlfn.SWITCH($H4,"S",5,"C",5,"D",3,"W",2,"N",0,"")*$F4)</f>
        <v/>
      </c>
    </row>
    <row r="5" spans="1:9" s="8" customFormat="1" ht="25" x14ac:dyDescent="0.25">
      <c r="A5" s="57">
        <v>1</v>
      </c>
      <c r="B5" s="58" t="s">
        <v>882</v>
      </c>
      <c r="C5" s="59" t="s">
        <v>585</v>
      </c>
      <c r="D5" s="28"/>
      <c r="E5" s="152"/>
      <c r="F5" s="156">
        <v>2</v>
      </c>
      <c r="G5" s="210" t="s">
        <v>883</v>
      </c>
      <c r="H5" s="212"/>
      <c r="I5" s="212" t="str" cm="1">
        <f t="array" ref="I5">IF(OR($C5="",$D5="",$E5="",$H5=""),"",_xlfn.SWITCH($H5,"S",5,"C",5,"D",3,"W",2,"N",0,"")*$F5)</f>
        <v/>
      </c>
    </row>
    <row r="6" spans="1:9" s="8" customFormat="1" ht="25" x14ac:dyDescent="0.25">
      <c r="A6" s="57">
        <f>A5+1</f>
        <v>2</v>
      </c>
      <c r="B6" s="58" t="s">
        <v>884</v>
      </c>
      <c r="C6" s="59" t="s">
        <v>585</v>
      </c>
      <c r="D6" s="28"/>
      <c r="E6" s="152"/>
      <c r="F6" s="156">
        <v>2</v>
      </c>
      <c r="G6" s="210" t="s">
        <v>885</v>
      </c>
      <c r="H6" s="212"/>
      <c r="I6" s="212" t="str" cm="1">
        <f t="array" ref="I6">IF(OR($C6="",$D6="",$E6="",$H6=""),"",_xlfn.SWITCH($H6,"S",5,"C",5,"D",3,"W",2,"N",0,"")*$F6)</f>
        <v/>
      </c>
    </row>
    <row r="7" spans="1:9" s="8" customFormat="1" ht="25" x14ac:dyDescent="0.25">
      <c r="A7" s="57">
        <f>A6+1</f>
        <v>3</v>
      </c>
      <c r="B7" s="58" t="s">
        <v>886</v>
      </c>
      <c r="C7" s="59" t="s">
        <v>585</v>
      </c>
      <c r="D7" s="28"/>
      <c r="E7" s="152"/>
      <c r="F7" s="156">
        <v>2</v>
      </c>
      <c r="G7" s="210" t="s">
        <v>887</v>
      </c>
      <c r="H7" s="212"/>
      <c r="I7" s="212" t="str" cm="1">
        <f t="array" ref="I7">IF(OR($C7="",$D7="",$E7="",$H7=""),"",_xlfn.SWITCH($H7,"S",5,"C",5,"D",3,"W",2,"N",0,"")*$F7)</f>
        <v/>
      </c>
    </row>
    <row r="8" spans="1:9" ht="14" x14ac:dyDescent="0.25">
      <c r="A8" s="349" t="s">
        <v>888</v>
      </c>
      <c r="B8" s="331"/>
      <c r="C8" s="332"/>
      <c r="D8" s="331"/>
      <c r="E8" s="331"/>
      <c r="F8" s="154"/>
      <c r="G8" s="209"/>
      <c r="H8" s="212"/>
      <c r="I8" s="212" t="str" cm="1">
        <f t="array" ref="I8">IF(OR($C8="",$D8="",$E8="",$H8=""),"",_xlfn.SWITCH($H8,"S",5,"C",5,"D",3,"W",2,"N",0,"")*$F8)</f>
        <v/>
      </c>
    </row>
    <row r="9" spans="1:9" s="8" customFormat="1" ht="50" x14ac:dyDescent="0.25">
      <c r="A9" s="57">
        <f>A7+1</f>
        <v>4</v>
      </c>
      <c r="B9" s="58" t="s">
        <v>889</v>
      </c>
      <c r="C9" s="59" t="s">
        <v>585</v>
      </c>
      <c r="D9" s="27"/>
      <c r="E9" s="152"/>
      <c r="F9" s="156">
        <v>2</v>
      </c>
      <c r="G9" s="210" t="s">
        <v>890</v>
      </c>
      <c r="H9" s="212"/>
      <c r="I9" s="212" t="str" cm="1">
        <f t="array" ref="I9">IF(OR($C9="",$D9="",$E9="",$H9=""),"",_xlfn.SWITCH($H9,"S",5,"C",5,"D",3,"W",2,"N",0,"")*$F9)</f>
        <v/>
      </c>
    </row>
    <row r="10" spans="1:9" s="8" customFormat="1" ht="25" x14ac:dyDescent="0.25">
      <c r="A10" s="100" t="s">
        <v>315</v>
      </c>
      <c r="B10" s="58" t="s">
        <v>891</v>
      </c>
      <c r="C10" s="59" t="s">
        <v>585</v>
      </c>
      <c r="D10" s="27"/>
      <c r="E10" s="152"/>
      <c r="F10" s="156">
        <v>2</v>
      </c>
      <c r="G10" s="210" t="s">
        <v>892</v>
      </c>
      <c r="H10" s="212"/>
      <c r="I10" s="212" t="str" cm="1">
        <f t="array" ref="I10">IF(OR($C10="",$D10="",$E10="",$H10=""),"",_xlfn.SWITCH($H10,"S",5,"C",5,"D",3,"W",2,"N",0,"")*$F10)</f>
        <v/>
      </c>
    </row>
    <row r="11" spans="1:9" s="8" customFormat="1" ht="25" x14ac:dyDescent="0.25">
      <c r="A11" s="57">
        <f>A9+1</f>
        <v>5</v>
      </c>
      <c r="B11" s="58" t="s">
        <v>893</v>
      </c>
      <c r="C11" s="59" t="s">
        <v>585</v>
      </c>
      <c r="D11" s="27"/>
      <c r="E11" s="152"/>
      <c r="F11" s="156">
        <v>2</v>
      </c>
      <c r="G11" s="210" t="s">
        <v>894</v>
      </c>
      <c r="H11" s="212"/>
      <c r="I11" s="212" t="str" cm="1">
        <f t="array" ref="I11">IF(OR($C11="",$D11="",$E11="",$H11=""),"",_xlfn.SWITCH($H11,"S",5,"C",5,"D",3,"W",2,"N",0,"")*$F11)</f>
        <v/>
      </c>
    </row>
    <row r="12" spans="1:9" ht="14" x14ac:dyDescent="0.25">
      <c r="A12" s="349" t="s">
        <v>895</v>
      </c>
      <c r="B12" s="331"/>
      <c r="C12" s="332"/>
      <c r="D12" s="331"/>
      <c r="E12" s="331"/>
      <c r="F12" s="154"/>
      <c r="G12" s="209"/>
      <c r="H12" s="212"/>
      <c r="I12" s="212" t="str" cm="1">
        <f t="array" ref="I12">IF(OR($C12="",$D12="",$E12="",$H12=""),"",_xlfn.SWITCH($H12,"S",5,"C",5,"D",3,"W",2,"N",0,"")*$F12)</f>
        <v/>
      </c>
    </row>
    <row r="13" spans="1:9" s="8" customFormat="1" ht="25" x14ac:dyDescent="0.25">
      <c r="A13" s="57">
        <f>A11+1</f>
        <v>6</v>
      </c>
      <c r="B13" s="58" t="s">
        <v>896</v>
      </c>
      <c r="C13" s="59" t="s">
        <v>585</v>
      </c>
      <c r="D13" s="27"/>
      <c r="E13" s="152"/>
      <c r="F13" s="156">
        <v>2</v>
      </c>
      <c r="G13" s="210" t="s">
        <v>897</v>
      </c>
      <c r="H13" s="212"/>
      <c r="I13" s="212" t="str" cm="1">
        <f t="array" ref="I13">IF(OR($C13="",$D13="",$E13="",$H13=""),"",_xlfn.SWITCH($H13,"S",5,"C",5,"D",3,"W",2,"N",0,"")*$F13)</f>
        <v/>
      </c>
    </row>
    <row r="15" spans="1:9" s="21" customFormat="1" ht="33.75" customHeight="1" x14ac:dyDescent="0.35">
      <c r="A15" s="10"/>
      <c r="B15" s="10"/>
      <c r="C15" s="10"/>
      <c r="D15" s="10"/>
      <c r="E15" s="10"/>
      <c r="F15" s="288"/>
      <c r="G15" s="288"/>
      <c r="H15" s="288"/>
      <c r="I15" s="288"/>
    </row>
  </sheetData>
  <mergeCells count="10">
    <mergeCell ref="H1:I1"/>
    <mergeCell ref="H2:I2"/>
    <mergeCell ref="F1:G1"/>
    <mergeCell ref="F2:G2"/>
    <mergeCell ref="A12:E12"/>
    <mergeCell ref="A4:E4"/>
    <mergeCell ref="D2:E2"/>
    <mergeCell ref="A1:E1"/>
    <mergeCell ref="A8:E8"/>
    <mergeCell ref="A2:C2"/>
  </mergeCells>
  <conditionalFormatting sqref="D4:D13">
    <cfRule type="expression" dxfId="69" priority="1">
      <formula>$D4="S"</formula>
    </cfRule>
    <cfRule type="expression" dxfId="68" priority="2">
      <formula>$D4="C"</formula>
    </cfRule>
    <cfRule type="expression" dxfId="67" priority="3">
      <formula>$D4="D"</formula>
    </cfRule>
    <cfRule type="expression" dxfId="66" priority="4">
      <formula>$D4="W"</formula>
    </cfRule>
    <cfRule type="expression" dxfId="65" priority="5">
      <formula>$D4="N"</formula>
    </cfRule>
  </conditionalFormatting>
  <dataValidations count="2">
    <dataValidation type="list" allowBlank="1" showInputMessage="1" showErrorMessage="1" errorTitle="Invalid response" error="Choose S, C, D, W or N from the dropdown." promptTitle="RFT response code" prompt="Select S, C, D, W or N. Add supporting detail in column E." sqref="D5:D7 D13 D9:D11" xr:uid="{81EE3ACB-0B28-4514-B759-4D09CE843A08}">
      <formula1>"S,C,D,W,N"</formula1>
    </dataValidation>
    <dataValidation type="list" allowBlank="1" showInputMessage="1" showErrorMessage="1" errorTitle="Invalid classification" error="Select S, C, D, W or N." promptTitle="Evaluator classification" prompt="Confirm the classification after reviewing the supplier code and explanation." sqref="H4:H13" xr:uid="{8009800E-4223-43F5-B46B-8F568940A12F}">
      <formula1>"S,C,D,W,N"</formula1>
    </dataValidation>
  </dataValidations>
  <pageMargins left="0.70866141732283472" right="0.70866141732283472" top="0.74803149606299213" bottom="0.74803149606299213" header="0.31496062992125978" footer="0.31496062992125978"/>
  <pageSetup paperSize="9" scale="59" fitToHeight="0" orientation="portrait"/>
  <headerFooter>
    <oddFooter>&amp;LDetailed Requirements - &amp;A&amp;CPage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pageSetUpPr fitToPage="1"/>
  </sheetPr>
  <dimension ref="A1:I166"/>
  <sheetViews>
    <sheetView showGridLines="0" topLeftCell="B1" zoomScale="75" zoomScaleNormal="75" zoomScaleSheetLayoutView="148" workbookViewId="0">
      <selection activeCell="K23" sqref="K23"/>
    </sheetView>
  </sheetViews>
  <sheetFormatPr defaultColWidth="9.1796875" defaultRowHeight="12.5" x14ac:dyDescent="0.25"/>
  <cols>
    <col min="1" max="1" width="12.6328125" style="1" customWidth="1"/>
    <col min="2" max="2" width="65.453125" style="1" customWidth="1"/>
    <col min="3" max="3" width="11.81640625" style="1" customWidth="1"/>
    <col min="4" max="4" width="27.36328125" style="1" customWidth="1"/>
    <col min="5" max="5" width="54.453125" style="1" customWidth="1"/>
    <col min="6" max="6" width="13.453125" style="1" customWidth="1"/>
    <col min="7" max="7" width="17.36328125" style="1" customWidth="1"/>
    <col min="8" max="8" width="22.6328125" style="1" customWidth="1"/>
    <col min="9" max="9" width="19.1796875" style="1" customWidth="1"/>
    <col min="10" max="16384" width="9.1796875" style="1"/>
  </cols>
  <sheetData>
    <row r="1" spans="1:9" s="2" customFormat="1" ht="18" x14ac:dyDescent="0.3">
      <c r="A1" s="348" t="s">
        <v>898</v>
      </c>
      <c r="B1" s="331"/>
      <c r="C1" s="332"/>
      <c r="D1" s="331"/>
      <c r="E1" s="331"/>
      <c r="F1" s="344" t="s">
        <v>573</v>
      </c>
      <c r="G1" s="345"/>
      <c r="H1" s="338" t="s">
        <v>574</v>
      </c>
      <c r="I1" s="338"/>
    </row>
    <row r="2" spans="1:9" ht="13" x14ac:dyDescent="0.3">
      <c r="A2" s="336" t="s">
        <v>575</v>
      </c>
      <c r="B2" s="331"/>
      <c r="C2" s="337"/>
      <c r="D2" s="333" t="s">
        <v>174</v>
      </c>
      <c r="E2" s="331"/>
      <c r="F2" s="346" t="s">
        <v>576</v>
      </c>
      <c r="G2" s="347"/>
      <c r="H2" s="338" t="s">
        <v>577</v>
      </c>
      <c r="I2" s="338"/>
    </row>
    <row r="3" spans="1:9" ht="65.5" thickBot="1" x14ac:dyDescent="0.35">
      <c r="A3" s="24" t="s">
        <v>172</v>
      </c>
      <c r="B3" s="25" t="s">
        <v>173</v>
      </c>
      <c r="C3" s="25" t="s">
        <v>578</v>
      </c>
      <c r="D3" s="26" t="s">
        <v>579</v>
      </c>
      <c r="E3" s="151" t="s">
        <v>580</v>
      </c>
      <c r="F3" s="169" t="s">
        <v>176</v>
      </c>
      <c r="G3" s="213" t="s">
        <v>170</v>
      </c>
      <c r="H3" s="217" t="s">
        <v>581</v>
      </c>
      <c r="I3" s="217" t="s">
        <v>582</v>
      </c>
    </row>
    <row r="4" spans="1:9" x14ac:dyDescent="0.25">
      <c r="A4" s="353" t="s">
        <v>34</v>
      </c>
      <c r="B4" s="331"/>
      <c r="C4" s="332"/>
      <c r="D4" s="331"/>
      <c r="E4" s="331"/>
      <c r="F4" s="167"/>
      <c r="G4" s="214"/>
      <c r="H4" s="218"/>
      <c r="I4" s="218" t="str" cm="1">
        <f t="array" ref="I4">IF(OR($C4="",$D4="",$E4="",$H4=""),"",_xlfn.SWITCH($H4,"S",5,"C",5,"D",3,"W",2,"N",0,"")*$F4)</f>
        <v/>
      </c>
    </row>
    <row r="5" spans="1:9" s="16" customFormat="1" ht="37.5" x14ac:dyDescent="0.25">
      <c r="A5" s="60">
        <v>1</v>
      </c>
      <c r="B5" s="61" t="s">
        <v>899</v>
      </c>
      <c r="C5" s="59" t="s">
        <v>585</v>
      </c>
      <c r="D5" s="29"/>
      <c r="E5" s="172"/>
      <c r="F5" s="175">
        <v>2</v>
      </c>
      <c r="G5" s="219" t="s">
        <v>900</v>
      </c>
      <c r="H5" s="218"/>
      <c r="I5" s="218" t="str" cm="1">
        <f t="array" ref="I5">IF(OR($C5="",$D5="",$E5="",$H5=""),"",_xlfn.SWITCH($H5,"S",5,"C",5,"D",3,"W",2,"N",0,"")*$F5)</f>
        <v/>
      </c>
    </row>
    <row r="6" spans="1:9" s="51" customFormat="1" ht="25" x14ac:dyDescent="0.25">
      <c r="A6" s="60">
        <f>A5+1</f>
        <v>2</v>
      </c>
      <c r="B6" s="61" t="s">
        <v>901</v>
      </c>
      <c r="C6" s="59" t="s">
        <v>78</v>
      </c>
      <c r="D6" s="29"/>
      <c r="E6" s="172"/>
      <c r="F6" s="176">
        <v>1</v>
      </c>
      <c r="G6" s="220" t="s">
        <v>902</v>
      </c>
      <c r="H6" s="221"/>
      <c r="I6" s="221" t="str" cm="1">
        <f t="array" ref="I6">IF(OR($C6="",$D6="",$E6="",$H6=""),"",_xlfn.SWITCH($H6,"S",5,"C",5,"D",3,"W",2,"N",0,"")*$F6)</f>
        <v/>
      </c>
    </row>
    <row r="7" spans="1:9" s="16" customFormat="1" x14ac:dyDescent="0.25">
      <c r="A7" s="60">
        <f>A6+1</f>
        <v>3</v>
      </c>
      <c r="B7" s="61" t="s">
        <v>903</v>
      </c>
      <c r="C7" s="59" t="s">
        <v>78</v>
      </c>
      <c r="D7" s="50"/>
      <c r="E7" s="173"/>
      <c r="F7" s="177">
        <v>1</v>
      </c>
      <c r="G7" s="219" t="s">
        <v>904</v>
      </c>
      <c r="H7" s="218"/>
      <c r="I7" s="218" t="str" cm="1">
        <f t="array" ref="I7">IF(OR($C7="",$D7="",$E7="",$H7=""),"",_xlfn.SWITCH($H7,"S",5,"C",5,"D",3,"W",2,"N",0,"")*$F7)</f>
        <v/>
      </c>
    </row>
    <row r="8" spans="1:9" s="51" customFormat="1" ht="62.5" x14ac:dyDescent="0.25">
      <c r="A8" s="60">
        <f>A7+1</f>
        <v>4</v>
      </c>
      <c r="B8" s="61" t="s">
        <v>591</v>
      </c>
      <c r="C8" s="59" t="s">
        <v>585</v>
      </c>
      <c r="D8" s="29"/>
      <c r="E8" s="172"/>
      <c r="F8" s="176">
        <v>2</v>
      </c>
      <c r="G8" s="220" t="s">
        <v>905</v>
      </c>
      <c r="H8" s="221"/>
      <c r="I8" s="221" t="str" cm="1">
        <f t="array" ref="I8">IF(OR($C8="",$D8="",$E8="",$H8=""),"",_xlfn.SWITCH($H8,"S",5,"C",5,"D",3,"W",2,"N",0,"")*$F8)</f>
        <v/>
      </c>
    </row>
    <row r="9" spans="1:9" s="16" customFormat="1" ht="112.5" x14ac:dyDescent="0.25">
      <c r="A9" s="60">
        <v>5</v>
      </c>
      <c r="B9" s="61" t="s">
        <v>906</v>
      </c>
      <c r="C9" s="59" t="s">
        <v>585</v>
      </c>
      <c r="D9" s="50"/>
      <c r="E9" s="173"/>
      <c r="F9" s="175">
        <v>2</v>
      </c>
      <c r="G9" s="219" t="s">
        <v>907</v>
      </c>
      <c r="H9" s="218"/>
      <c r="I9" s="218" t="str" cm="1">
        <f t="array" ref="I9">IF(OR($C9="",$D9="",$E9="",$H9=""),"",_xlfn.SWITCH($H9,"S",5,"C",5,"D",3,"W",2,"N",0,"")*$F9)</f>
        <v/>
      </c>
    </row>
    <row r="10" spans="1:9" s="16" customFormat="1" ht="25" x14ac:dyDescent="0.25">
      <c r="A10" s="60">
        <v>6</v>
      </c>
      <c r="B10" s="61" t="s">
        <v>908</v>
      </c>
      <c r="C10" s="59" t="s">
        <v>585</v>
      </c>
      <c r="D10" s="50"/>
      <c r="E10" s="173"/>
      <c r="F10" s="175">
        <v>2</v>
      </c>
      <c r="G10" s="219" t="s">
        <v>909</v>
      </c>
      <c r="H10" s="218"/>
      <c r="I10" s="218" t="str" cm="1">
        <f t="array" ref="I10">IF(OR($C10="",$D10="",$E10="",$H10=""),"",_xlfn.SWITCH($H10,"S",5,"C",5,"D",3,"W",2,"N",0,"")*$F10)</f>
        <v/>
      </c>
    </row>
    <row r="11" spans="1:9" s="16" customFormat="1" ht="25" x14ac:dyDescent="0.25">
      <c r="A11" s="60">
        <f t="shared" ref="A11:A41" si="0">A10+1</f>
        <v>7</v>
      </c>
      <c r="B11" s="61" t="s">
        <v>910</v>
      </c>
      <c r="C11" s="59" t="s">
        <v>585</v>
      </c>
      <c r="D11" s="50"/>
      <c r="E11" s="173"/>
      <c r="F11" s="175">
        <v>2</v>
      </c>
      <c r="G11" s="219" t="s">
        <v>911</v>
      </c>
      <c r="H11" s="218"/>
      <c r="I11" s="218" t="str" cm="1">
        <f t="array" ref="I11">IF(OR($C11="",$D11="",$E11="",$H11=""),"",_xlfn.SWITCH($H11,"S",5,"C",5,"D",3,"W",2,"N",0,"")*$F11)</f>
        <v/>
      </c>
    </row>
    <row r="12" spans="1:9" s="16" customFormat="1" x14ac:dyDescent="0.25">
      <c r="A12" s="60">
        <f t="shared" si="0"/>
        <v>8</v>
      </c>
      <c r="B12" s="61" t="s">
        <v>912</v>
      </c>
      <c r="C12" s="59" t="s">
        <v>585</v>
      </c>
      <c r="D12" s="50"/>
      <c r="E12" s="173"/>
      <c r="F12" s="175">
        <v>2</v>
      </c>
      <c r="G12" s="219" t="s">
        <v>913</v>
      </c>
      <c r="H12" s="218"/>
      <c r="I12" s="218" t="str" cm="1">
        <f t="array" ref="I12">IF(OR($C12="",$D12="",$E12="",$H12=""),"",_xlfn.SWITCH($H12,"S",5,"C",5,"D",3,"W",2,"N",0,"")*$F12)</f>
        <v/>
      </c>
    </row>
    <row r="13" spans="1:9" s="16" customFormat="1" x14ac:dyDescent="0.25">
      <c r="A13" s="60">
        <f t="shared" si="0"/>
        <v>9</v>
      </c>
      <c r="B13" s="61" t="s">
        <v>914</v>
      </c>
      <c r="C13" s="59" t="s">
        <v>585</v>
      </c>
      <c r="D13" s="50"/>
      <c r="E13" s="173"/>
      <c r="F13" s="175">
        <v>2</v>
      </c>
      <c r="G13" s="219" t="s">
        <v>915</v>
      </c>
      <c r="H13" s="218"/>
      <c r="I13" s="218" t="str" cm="1">
        <f t="array" ref="I13">IF(OR($C13="",$D13="",$E13="",$H13=""),"",_xlfn.SWITCH($H13,"S",5,"C",5,"D",3,"W",2,"N",0,"")*$F13)</f>
        <v/>
      </c>
    </row>
    <row r="14" spans="1:9" s="16" customFormat="1" ht="25" x14ac:dyDescent="0.25">
      <c r="A14" s="60">
        <f t="shared" si="0"/>
        <v>10</v>
      </c>
      <c r="B14" s="61" t="s">
        <v>916</v>
      </c>
      <c r="C14" s="59" t="s">
        <v>585</v>
      </c>
      <c r="D14" s="50"/>
      <c r="E14" s="173"/>
      <c r="F14" s="175">
        <v>2</v>
      </c>
      <c r="G14" s="219" t="s">
        <v>917</v>
      </c>
      <c r="H14" s="218"/>
      <c r="I14" s="218" t="str" cm="1">
        <f t="array" ref="I14">IF(OR($C14="",$D14="",$E14="",$H14=""),"",_xlfn.SWITCH($H14,"S",5,"C",5,"D",3,"W",2,"N",0,"")*$F14)</f>
        <v/>
      </c>
    </row>
    <row r="15" spans="1:9" s="16" customFormat="1" x14ac:dyDescent="0.25">
      <c r="A15" s="60">
        <f t="shared" si="0"/>
        <v>11</v>
      </c>
      <c r="B15" s="62" t="s">
        <v>918</v>
      </c>
      <c r="C15" s="59" t="s">
        <v>585</v>
      </c>
      <c r="D15" s="50"/>
      <c r="E15" s="173"/>
      <c r="F15" s="175">
        <v>2</v>
      </c>
      <c r="G15" s="219" t="s">
        <v>919</v>
      </c>
      <c r="H15" s="218"/>
      <c r="I15" s="218" t="str" cm="1">
        <f t="array" ref="I15">IF(OR($C15="",$D15="",$E15="",$H15=""),"",_xlfn.SWITCH($H15,"S",5,"C",5,"D",3,"W",2,"N",0,"")*$F15)</f>
        <v/>
      </c>
    </row>
    <row r="16" spans="1:9" s="16" customFormat="1" x14ac:dyDescent="0.25">
      <c r="A16" s="60">
        <f t="shared" si="0"/>
        <v>12</v>
      </c>
      <c r="B16" s="62" t="s">
        <v>920</v>
      </c>
      <c r="C16" s="59" t="s">
        <v>585</v>
      </c>
      <c r="D16" s="50"/>
      <c r="E16" s="173"/>
      <c r="F16" s="175">
        <v>2</v>
      </c>
      <c r="G16" s="219" t="s">
        <v>921</v>
      </c>
      <c r="H16" s="218"/>
      <c r="I16" s="218" t="str" cm="1">
        <f t="array" ref="I16">IF(OR($C16="",$D16="",$E16="",$H16=""),"",_xlfn.SWITCH($H16,"S",5,"C",5,"D",3,"W",2,"N",0,"")*$F16)</f>
        <v/>
      </c>
    </row>
    <row r="17" spans="1:9" s="16" customFormat="1" x14ac:dyDescent="0.25">
      <c r="A17" s="60">
        <f t="shared" si="0"/>
        <v>13</v>
      </c>
      <c r="B17" s="62" t="s">
        <v>922</v>
      </c>
      <c r="C17" s="59" t="s">
        <v>585</v>
      </c>
      <c r="D17" s="50"/>
      <c r="E17" s="173"/>
      <c r="F17" s="175">
        <v>2</v>
      </c>
      <c r="G17" s="219" t="s">
        <v>923</v>
      </c>
      <c r="H17" s="218"/>
      <c r="I17" s="218" t="str" cm="1">
        <f t="array" ref="I17">IF(OR($C17="",$D17="",$E17="",$H17=""),"",_xlfn.SWITCH($H17,"S",5,"C",5,"D",3,"W",2,"N",0,"")*$F17)</f>
        <v/>
      </c>
    </row>
    <row r="18" spans="1:9" s="16" customFormat="1" x14ac:dyDescent="0.25">
      <c r="A18" s="60">
        <f t="shared" si="0"/>
        <v>14</v>
      </c>
      <c r="B18" s="62" t="s">
        <v>924</v>
      </c>
      <c r="C18" s="59" t="s">
        <v>585</v>
      </c>
      <c r="D18" s="50"/>
      <c r="E18" s="173"/>
      <c r="F18" s="175">
        <v>2</v>
      </c>
      <c r="G18" s="219" t="s">
        <v>925</v>
      </c>
      <c r="H18" s="218"/>
      <c r="I18" s="218" t="str" cm="1">
        <f t="array" ref="I18">IF(OR($C18="",$D18="",$E18="",$H18=""),"",_xlfn.SWITCH($H18,"S",5,"C",5,"D",3,"W",2,"N",0,"")*$F18)</f>
        <v/>
      </c>
    </row>
    <row r="19" spans="1:9" s="16" customFormat="1" x14ac:dyDescent="0.25">
      <c r="A19" s="60">
        <f t="shared" si="0"/>
        <v>15</v>
      </c>
      <c r="B19" s="62" t="s">
        <v>926</v>
      </c>
      <c r="C19" s="59" t="s">
        <v>585</v>
      </c>
      <c r="D19" s="50"/>
      <c r="E19" s="173"/>
      <c r="F19" s="175">
        <v>2</v>
      </c>
      <c r="G19" s="219" t="s">
        <v>927</v>
      </c>
      <c r="H19" s="218"/>
      <c r="I19" s="218" t="str" cm="1">
        <f t="array" ref="I19">IF(OR($C19="",$D19="",$E19="",$H19=""),"",_xlfn.SWITCH($H19,"S",5,"C",5,"D",3,"W",2,"N",0,"")*$F19)</f>
        <v/>
      </c>
    </row>
    <row r="20" spans="1:9" s="16" customFormat="1" x14ac:dyDescent="0.25">
      <c r="A20" s="60">
        <f t="shared" si="0"/>
        <v>16</v>
      </c>
      <c r="B20" s="61" t="s">
        <v>928</v>
      </c>
      <c r="C20" s="59" t="s">
        <v>585</v>
      </c>
      <c r="D20" s="50"/>
      <c r="E20" s="173"/>
      <c r="F20" s="175">
        <v>2</v>
      </c>
      <c r="G20" s="219" t="s">
        <v>929</v>
      </c>
      <c r="H20" s="218"/>
      <c r="I20" s="218" t="str" cm="1">
        <f t="array" ref="I20">IF(OR($C20="",$D20="",$E20="",$H20=""),"",_xlfn.SWITCH($H20,"S",5,"C",5,"D",3,"W",2,"N",0,"")*$F20)</f>
        <v/>
      </c>
    </row>
    <row r="21" spans="1:9" s="16" customFormat="1" x14ac:dyDescent="0.25">
      <c r="A21" s="60">
        <f t="shared" si="0"/>
        <v>17</v>
      </c>
      <c r="B21" s="61" t="s">
        <v>930</v>
      </c>
      <c r="C21" s="59" t="s">
        <v>585</v>
      </c>
      <c r="D21" s="50"/>
      <c r="E21" s="173"/>
      <c r="F21" s="175">
        <v>2</v>
      </c>
      <c r="G21" s="219" t="s">
        <v>931</v>
      </c>
      <c r="H21" s="218"/>
      <c r="I21" s="218" t="str" cm="1">
        <f t="array" ref="I21">IF(OR($C21="",$D21="",$E21="",$H21=""),"",_xlfn.SWITCH($H21,"S",5,"C",5,"D",3,"W",2,"N",0,"")*$F21)</f>
        <v/>
      </c>
    </row>
    <row r="22" spans="1:9" s="16" customFormat="1" x14ac:dyDescent="0.25">
      <c r="A22" s="60">
        <f t="shared" si="0"/>
        <v>18</v>
      </c>
      <c r="B22" s="61" t="s">
        <v>932</v>
      </c>
      <c r="C22" s="59" t="s">
        <v>585</v>
      </c>
      <c r="D22" s="50"/>
      <c r="E22" s="173"/>
      <c r="F22" s="175">
        <v>2</v>
      </c>
      <c r="G22" s="219" t="s">
        <v>933</v>
      </c>
      <c r="H22" s="218"/>
      <c r="I22" s="218" t="str" cm="1">
        <f t="array" ref="I22">IF(OR($C22="",$D22="",$E22="",$H22=""),"",_xlfn.SWITCH($H22,"S",5,"C",5,"D",3,"W",2,"N",0,"")*$F22)</f>
        <v/>
      </c>
    </row>
    <row r="23" spans="1:9" s="16" customFormat="1" ht="25" x14ac:dyDescent="0.25">
      <c r="A23" s="60">
        <f t="shared" si="0"/>
        <v>19</v>
      </c>
      <c r="B23" s="61" t="s">
        <v>934</v>
      </c>
      <c r="C23" s="59" t="s">
        <v>585</v>
      </c>
      <c r="D23" s="50"/>
      <c r="E23" s="173"/>
      <c r="F23" s="175">
        <v>2</v>
      </c>
      <c r="G23" s="219" t="s">
        <v>935</v>
      </c>
      <c r="H23" s="218"/>
      <c r="I23" s="218" t="str" cm="1">
        <f t="array" ref="I23">IF(OR($C23="",$D23="",$E23="",$H23=""),"",_xlfn.SWITCH($H23,"S",5,"C",5,"D",3,"W",2,"N",0,"")*$F23)</f>
        <v/>
      </c>
    </row>
    <row r="24" spans="1:9" s="16" customFormat="1" x14ac:dyDescent="0.25">
      <c r="A24" s="60">
        <f t="shared" si="0"/>
        <v>20</v>
      </c>
      <c r="B24" s="61" t="s">
        <v>936</v>
      </c>
      <c r="C24" s="59" t="s">
        <v>585</v>
      </c>
      <c r="D24" s="50"/>
      <c r="E24" s="173"/>
      <c r="F24" s="175">
        <v>2</v>
      </c>
      <c r="G24" s="219" t="s">
        <v>937</v>
      </c>
      <c r="H24" s="218"/>
      <c r="I24" s="218" t="str" cm="1">
        <f t="array" ref="I24">IF(OR($C24="",$D24="",$E24="",$H24=""),"",_xlfn.SWITCH($H24,"S",5,"C",5,"D",3,"W",2,"N",0,"")*$F24)</f>
        <v/>
      </c>
    </row>
    <row r="25" spans="1:9" s="16" customFormat="1" ht="25" x14ac:dyDescent="0.25">
      <c r="A25" s="60">
        <f t="shared" si="0"/>
        <v>21</v>
      </c>
      <c r="B25" s="61" t="s">
        <v>938</v>
      </c>
      <c r="C25" s="59" t="s">
        <v>78</v>
      </c>
      <c r="D25" s="50"/>
      <c r="E25" s="173"/>
      <c r="F25" s="175">
        <v>1</v>
      </c>
      <c r="G25" s="219" t="s">
        <v>939</v>
      </c>
      <c r="H25" s="218"/>
      <c r="I25" s="218" t="str" cm="1">
        <f t="array" ref="I25">IF(OR($C25="",$D25="",$E25="",$H25=""),"",_xlfn.SWITCH($H25,"S",5,"C",5,"D",3,"W",2,"N",0,"")*$F25)</f>
        <v/>
      </c>
    </row>
    <row r="26" spans="1:9" s="16" customFormat="1" ht="25" x14ac:dyDescent="0.25">
      <c r="A26" s="60">
        <f t="shared" si="0"/>
        <v>22</v>
      </c>
      <c r="B26" s="62" t="s">
        <v>940</v>
      </c>
      <c r="C26" s="59" t="s">
        <v>585</v>
      </c>
      <c r="D26" s="50"/>
      <c r="E26" s="173"/>
      <c r="F26" s="175">
        <v>2</v>
      </c>
      <c r="G26" s="219" t="s">
        <v>941</v>
      </c>
      <c r="H26" s="218"/>
      <c r="I26" s="218" t="str" cm="1">
        <f t="array" ref="I26">IF(OR($C26="",$D26="",$E26="",$H26=""),"",_xlfn.SWITCH($H26,"S",5,"C",5,"D",3,"W",2,"N",0,"")*$F26)</f>
        <v/>
      </c>
    </row>
    <row r="27" spans="1:9" s="16" customFormat="1" ht="25" x14ac:dyDescent="0.25">
      <c r="A27" s="60">
        <f t="shared" si="0"/>
        <v>23</v>
      </c>
      <c r="B27" s="62" t="s">
        <v>942</v>
      </c>
      <c r="C27" s="59" t="s">
        <v>78</v>
      </c>
      <c r="D27" s="50"/>
      <c r="E27" s="173"/>
      <c r="F27" s="175">
        <v>1</v>
      </c>
      <c r="G27" s="219" t="s">
        <v>943</v>
      </c>
      <c r="H27" s="218"/>
      <c r="I27" s="218" t="str" cm="1">
        <f t="array" ref="I27">IF(OR($C27="",$D27="",$E27="",$H27=""),"",_xlfn.SWITCH($H27,"S",5,"C",5,"D",3,"W",2,"N",0,"")*$F27)</f>
        <v/>
      </c>
    </row>
    <row r="28" spans="1:9" s="16" customFormat="1" ht="25" x14ac:dyDescent="0.25">
      <c r="A28" s="60">
        <f t="shared" si="0"/>
        <v>24</v>
      </c>
      <c r="B28" s="62" t="s">
        <v>944</v>
      </c>
      <c r="C28" s="59" t="s">
        <v>585</v>
      </c>
      <c r="D28" s="50"/>
      <c r="E28" s="173"/>
      <c r="F28" s="175">
        <v>2</v>
      </c>
      <c r="G28" s="219" t="s">
        <v>945</v>
      </c>
      <c r="H28" s="218"/>
      <c r="I28" s="218" t="str" cm="1">
        <f t="array" ref="I28">IF(OR($C28="",$D28="",$E28="",$H28=""),"",_xlfn.SWITCH($H28,"S",5,"C",5,"D",3,"W",2,"N",0,"")*$F28)</f>
        <v/>
      </c>
    </row>
    <row r="29" spans="1:9" s="16" customFormat="1" ht="25" x14ac:dyDescent="0.25">
      <c r="A29" s="60">
        <f t="shared" si="0"/>
        <v>25</v>
      </c>
      <c r="B29" s="62" t="s">
        <v>946</v>
      </c>
      <c r="C29" s="59" t="s">
        <v>78</v>
      </c>
      <c r="D29" s="50"/>
      <c r="E29" s="173"/>
      <c r="F29" s="175">
        <v>1</v>
      </c>
      <c r="G29" s="219" t="s">
        <v>947</v>
      </c>
      <c r="H29" s="218"/>
      <c r="I29" s="218" t="str" cm="1">
        <f t="array" ref="I29">IF(OR($C29="",$D29="",$E29="",$H29=""),"",_xlfn.SWITCH($H29,"S",5,"C",5,"D",3,"W",2,"N",0,"")*$F29)</f>
        <v/>
      </c>
    </row>
    <row r="30" spans="1:9" s="16" customFormat="1" x14ac:dyDescent="0.25">
      <c r="A30" s="60">
        <f t="shared" si="0"/>
        <v>26</v>
      </c>
      <c r="B30" s="62" t="s">
        <v>948</v>
      </c>
      <c r="C30" s="59" t="s">
        <v>585</v>
      </c>
      <c r="D30" s="50"/>
      <c r="E30" s="173"/>
      <c r="F30" s="175">
        <v>2</v>
      </c>
      <c r="G30" s="219" t="s">
        <v>949</v>
      </c>
      <c r="H30" s="218"/>
      <c r="I30" s="218" t="str" cm="1">
        <f t="array" ref="I30">IF(OR($C30="",$D30="",$E30="",$H30=""),"",_xlfn.SWITCH($H30,"S",5,"C",5,"D",3,"W",2,"N",0,"")*$F30)</f>
        <v/>
      </c>
    </row>
    <row r="31" spans="1:9" s="16" customFormat="1" x14ac:dyDescent="0.25">
      <c r="A31" s="60">
        <f t="shared" si="0"/>
        <v>27</v>
      </c>
      <c r="B31" s="62" t="s">
        <v>950</v>
      </c>
      <c r="C31" s="59" t="s">
        <v>585</v>
      </c>
      <c r="D31" s="50"/>
      <c r="E31" s="173"/>
      <c r="F31" s="175">
        <v>2</v>
      </c>
      <c r="G31" s="219" t="s">
        <v>951</v>
      </c>
      <c r="H31" s="218"/>
      <c r="I31" s="218" t="str" cm="1">
        <f t="array" ref="I31">IF(OR($C31="",$D31="",$E31="",$H31=""),"",_xlfn.SWITCH($H31,"S",5,"C",5,"D",3,"W",2,"N",0,"")*$F31)</f>
        <v/>
      </c>
    </row>
    <row r="32" spans="1:9" s="16" customFormat="1" x14ac:dyDescent="0.25">
      <c r="A32" s="60">
        <f t="shared" si="0"/>
        <v>28</v>
      </c>
      <c r="B32" s="62" t="s">
        <v>952</v>
      </c>
      <c r="C32" s="59" t="s">
        <v>585</v>
      </c>
      <c r="D32" s="50"/>
      <c r="E32" s="173"/>
      <c r="F32" s="175">
        <v>2</v>
      </c>
      <c r="G32" s="219" t="s">
        <v>953</v>
      </c>
      <c r="H32" s="218"/>
      <c r="I32" s="218" t="str" cm="1">
        <f t="array" ref="I32">IF(OR($C32="",$D32="",$E32="",$H32=""),"",_xlfn.SWITCH($H32,"S",5,"C",5,"D",3,"W",2,"N",0,"")*$F32)</f>
        <v/>
      </c>
    </row>
    <row r="33" spans="1:9" s="16" customFormat="1" x14ac:dyDescent="0.25">
      <c r="A33" s="60">
        <f t="shared" si="0"/>
        <v>29</v>
      </c>
      <c r="B33" s="62" t="s">
        <v>954</v>
      </c>
      <c r="C33" s="59" t="s">
        <v>585</v>
      </c>
      <c r="D33" s="50"/>
      <c r="E33" s="173"/>
      <c r="F33" s="175">
        <v>2</v>
      </c>
      <c r="G33" s="219" t="s">
        <v>955</v>
      </c>
      <c r="H33" s="218"/>
      <c r="I33" s="218" t="str" cm="1">
        <f t="array" ref="I33">IF(OR($C33="",$D33="",$E33="",$H33=""),"",_xlfn.SWITCH($H33,"S",5,"C",5,"D",3,"W",2,"N",0,"")*$F33)</f>
        <v/>
      </c>
    </row>
    <row r="34" spans="1:9" s="16" customFormat="1" x14ac:dyDescent="0.25">
      <c r="A34" s="60">
        <f t="shared" si="0"/>
        <v>30</v>
      </c>
      <c r="B34" s="62" t="s">
        <v>956</v>
      </c>
      <c r="C34" s="59" t="s">
        <v>585</v>
      </c>
      <c r="D34" s="50"/>
      <c r="E34" s="173"/>
      <c r="F34" s="175">
        <v>2</v>
      </c>
      <c r="G34" s="219" t="s">
        <v>957</v>
      </c>
      <c r="H34" s="218"/>
      <c r="I34" s="218" t="str" cm="1">
        <f t="array" ref="I34">IF(OR($C34="",$D34="",$E34="",$H34=""),"",_xlfn.SWITCH($H34,"S",5,"C",5,"D",3,"W",2,"N",0,"")*$F34)</f>
        <v/>
      </c>
    </row>
    <row r="35" spans="1:9" s="16" customFormat="1" ht="25" x14ac:dyDescent="0.25">
      <c r="A35" s="60">
        <f t="shared" si="0"/>
        <v>31</v>
      </c>
      <c r="B35" s="61" t="s">
        <v>958</v>
      </c>
      <c r="C35" s="59" t="s">
        <v>585</v>
      </c>
      <c r="D35" s="50"/>
      <c r="E35" s="173"/>
      <c r="F35" s="175">
        <v>2</v>
      </c>
      <c r="G35" s="219" t="s">
        <v>959</v>
      </c>
      <c r="H35" s="218"/>
      <c r="I35" s="218" t="str" cm="1">
        <f t="array" ref="I35">IF(OR($C35="",$D35="",$E35="",$H35=""),"",_xlfn.SWITCH($H35,"S",5,"C",5,"D",3,"W",2,"N",0,"")*$F35)</f>
        <v/>
      </c>
    </row>
    <row r="36" spans="1:9" s="16" customFormat="1" x14ac:dyDescent="0.25">
      <c r="A36" s="60">
        <f t="shared" si="0"/>
        <v>32</v>
      </c>
      <c r="B36" s="61" t="s">
        <v>960</v>
      </c>
      <c r="C36" s="59" t="s">
        <v>585</v>
      </c>
      <c r="D36" s="50"/>
      <c r="E36" s="173"/>
      <c r="F36" s="175">
        <v>2</v>
      </c>
      <c r="G36" s="219" t="s">
        <v>961</v>
      </c>
      <c r="H36" s="218"/>
      <c r="I36" s="218" t="str" cm="1">
        <f t="array" ref="I36">IF(OR($C36="",$D36="",$E36="",$H36=""),"",_xlfn.SWITCH($H36,"S",5,"C",5,"D",3,"W",2,"N",0,"")*$F36)</f>
        <v/>
      </c>
    </row>
    <row r="37" spans="1:9" s="16" customFormat="1" x14ac:dyDescent="0.25">
      <c r="A37" s="60">
        <f t="shared" si="0"/>
        <v>33</v>
      </c>
      <c r="B37" s="62" t="s">
        <v>962</v>
      </c>
      <c r="C37" s="59" t="s">
        <v>585</v>
      </c>
      <c r="D37" s="50"/>
      <c r="E37" s="173"/>
      <c r="F37" s="175">
        <v>2</v>
      </c>
      <c r="G37" s="219" t="s">
        <v>963</v>
      </c>
      <c r="H37" s="218"/>
      <c r="I37" s="218" t="str" cm="1">
        <f t="array" ref="I37">IF(OR($C37="",$D37="",$E37="",$H37=""),"",_xlfn.SWITCH($H37,"S",5,"C",5,"D",3,"W",2,"N",0,"")*$F37)</f>
        <v/>
      </c>
    </row>
    <row r="38" spans="1:9" s="16" customFormat="1" ht="25" x14ac:dyDescent="0.25">
      <c r="A38" s="60">
        <f t="shared" si="0"/>
        <v>34</v>
      </c>
      <c r="B38" s="62" t="s">
        <v>964</v>
      </c>
      <c r="C38" s="59" t="s">
        <v>585</v>
      </c>
      <c r="D38" s="50"/>
      <c r="E38" s="173"/>
      <c r="F38" s="175">
        <v>2</v>
      </c>
      <c r="G38" s="219" t="s">
        <v>965</v>
      </c>
      <c r="H38" s="218"/>
      <c r="I38" s="218" t="str" cm="1">
        <f t="array" ref="I38">IF(OR($C38="",$D38="",$E38="",$H38=""),"",_xlfn.SWITCH($H38,"S",5,"C",5,"D",3,"W",2,"N",0,"")*$F38)</f>
        <v/>
      </c>
    </row>
    <row r="39" spans="1:9" s="16" customFormat="1" ht="25" x14ac:dyDescent="0.25">
      <c r="A39" s="60">
        <f t="shared" si="0"/>
        <v>35</v>
      </c>
      <c r="B39" s="62" t="s">
        <v>966</v>
      </c>
      <c r="C39" s="59" t="s">
        <v>585</v>
      </c>
      <c r="D39" s="50"/>
      <c r="E39" s="173"/>
      <c r="F39" s="175">
        <v>2</v>
      </c>
      <c r="G39" s="219" t="s">
        <v>967</v>
      </c>
      <c r="H39" s="218"/>
      <c r="I39" s="218" t="str" cm="1">
        <f t="array" ref="I39">IF(OR($C39="",$D39="",$E39="",$H39=""),"",_xlfn.SWITCH($H39,"S",5,"C",5,"D",3,"W",2,"N",0,"")*$F39)</f>
        <v/>
      </c>
    </row>
    <row r="40" spans="1:9" s="16" customFormat="1" ht="25" x14ac:dyDescent="0.25">
      <c r="A40" s="60">
        <f t="shared" si="0"/>
        <v>36</v>
      </c>
      <c r="B40" s="61" t="s">
        <v>968</v>
      </c>
      <c r="C40" s="59" t="s">
        <v>78</v>
      </c>
      <c r="D40" s="50"/>
      <c r="E40" s="173"/>
      <c r="F40" s="175">
        <v>1</v>
      </c>
      <c r="G40" s="219" t="s">
        <v>969</v>
      </c>
      <c r="H40" s="218"/>
      <c r="I40" s="218" t="str" cm="1">
        <f t="array" ref="I40">IF(OR($C40="",$D40="",$E40="",$H40=""),"",_xlfn.SWITCH($H40,"S",5,"C",5,"D",3,"W",2,"N",0,"")*$F40)</f>
        <v/>
      </c>
    </row>
    <row r="41" spans="1:9" s="16" customFormat="1" ht="25" x14ac:dyDescent="0.25">
      <c r="A41" s="60">
        <f t="shared" si="0"/>
        <v>37</v>
      </c>
      <c r="B41" s="61" t="s">
        <v>970</v>
      </c>
      <c r="C41" s="59" t="s">
        <v>78</v>
      </c>
      <c r="D41" s="50"/>
      <c r="E41" s="173"/>
      <c r="F41" s="175">
        <v>1</v>
      </c>
      <c r="G41" s="219" t="s">
        <v>971</v>
      </c>
      <c r="H41" s="218"/>
      <c r="I41" s="218" t="str" cm="1">
        <f t="array" ref="I41">IF(OR($C41="",$D41="",$E41="",$H41=""),"",_xlfn.SWITCH($H41,"S",5,"C",5,"D",3,"W",2,"N",0,"")*$F41)</f>
        <v/>
      </c>
    </row>
    <row r="42" spans="1:9" x14ac:dyDescent="0.25">
      <c r="A42" s="33"/>
      <c r="B42" s="33"/>
      <c r="C42" s="35"/>
      <c r="D42" s="34"/>
      <c r="E42" s="34"/>
      <c r="F42" s="178"/>
      <c r="G42" s="174"/>
      <c r="H42" s="218"/>
      <c r="I42" s="218" t="str" cm="1">
        <f t="array" ref="I42">IF(OR($C42="",$D42="",$E42="",$H42=""),"",_xlfn.SWITCH($H42,"S",5,"C",5,"D",3,"W",2,"N",0,"")*$F42)</f>
        <v/>
      </c>
    </row>
    <row r="43" spans="1:9" x14ac:dyDescent="0.25">
      <c r="A43" s="33"/>
      <c r="B43" s="33"/>
      <c r="C43" s="35"/>
      <c r="D43" s="34"/>
      <c r="E43" s="34"/>
      <c r="F43" s="178"/>
      <c r="G43" s="174"/>
      <c r="H43" s="218"/>
      <c r="I43" s="218" t="str" cm="1">
        <f t="array" ref="I43">IF(OR($C43="",$D43="",$E43="",$H43=""),"",_xlfn.SWITCH($H43,"S",5,"C",5,"D",3,"W",2,"N",0,"")*$F43)</f>
        <v/>
      </c>
    </row>
    <row r="44" spans="1:9" x14ac:dyDescent="0.25">
      <c r="A44" s="33"/>
      <c r="B44" s="33"/>
      <c r="C44" s="35"/>
      <c r="D44" s="34"/>
      <c r="E44" s="34"/>
      <c r="F44" s="178"/>
      <c r="G44" s="174"/>
      <c r="H44" s="218"/>
      <c r="I44" s="218" t="str" cm="1">
        <f t="array" ref="I44">IF(OR($C44="",$D44="",$E44="",$H44=""),"",_xlfn.SWITCH($H44,"S",5,"C",5,"D",3,"W",2,"N",0,"")*$F44)</f>
        <v/>
      </c>
    </row>
    <row r="45" spans="1:9" x14ac:dyDescent="0.25">
      <c r="A45" s="33"/>
      <c r="B45" s="33"/>
      <c r="C45" s="35"/>
      <c r="D45" s="34"/>
      <c r="E45" s="34"/>
      <c r="F45" s="178"/>
      <c r="G45" s="174"/>
      <c r="H45" s="218"/>
      <c r="I45" s="218" t="str" cm="1">
        <f t="array" ref="I45">IF(OR($C45="",$D45="",$E45="",$H45=""),"",_xlfn.SWITCH($H45,"S",5,"C",5,"D",3,"W",2,"N",0,"")*$F45)</f>
        <v/>
      </c>
    </row>
    <row r="46" spans="1:9" x14ac:dyDescent="0.25">
      <c r="A46" s="33"/>
      <c r="B46" s="33"/>
      <c r="C46" s="35"/>
      <c r="D46" s="34"/>
      <c r="E46" s="34"/>
      <c r="F46" s="178"/>
      <c r="G46" s="174"/>
      <c r="H46" s="218"/>
      <c r="I46" s="218" t="str" cm="1">
        <f t="array" ref="I46">IF(OR($C46="",$D46="",$E46="",$H46=""),"",_xlfn.SWITCH($H46,"S",5,"C",5,"D",3,"W",2,"N",0,"")*$F46)</f>
        <v/>
      </c>
    </row>
    <row r="47" spans="1:9" x14ac:dyDescent="0.25">
      <c r="A47" s="33"/>
      <c r="B47" s="33"/>
      <c r="C47" s="35"/>
      <c r="D47" s="34"/>
      <c r="E47" s="34"/>
      <c r="F47" s="178"/>
      <c r="G47" s="174"/>
      <c r="H47" s="218"/>
      <c r="I47" s="218" t="str" cm="1">
        <f t="array" ref="I47">IF(OR($C47="",$D47="",$E47="",$H47=""),"",_xlfn.SWITCH($H47,"S",5,"C",5,"D",3,"W",2,"N",0,"")*$F47)</f>
        <v/>
      </c>
    </row>
    <row r="48" spans="1:9" x14ac:dyDescent="0.25">
      <c r="A48" s="33"/>
      <c r="B48" s="33"/>
      <c r="C48" s="35"/>
      <c r="D48" s="34"/>
      <c r="E48" s="34"/>
      <c r="F48" s="178"/>
      <c r="G48" s="174"/>
      <c r="H48" s="218"/>
      <c r="I48" s="218" t="str" cm="1">
        <f t="array" ref="I48">IF(OR($C48="",$D48="",$E48="",$H48=""),"",_xlfn.SWITCH($H48,"S",5,"C",5,"D",3,"W",2,"N",0,"")*$F48)</f>
        <v/>
      </c>
    </row>
    <row r="49" spans="1:9" ht="13" x14ac:dyDescent="0.25">
      <c r="A49" s="39"/>
      <c r="B49" s="36"/>
      <c r="C49" s="40"/>
      <c r="D49" s="34"/>
      <c r="E49" s="34"/>
      <c r="F49" s="178"/>
      <c r="G49" s="174"/>
      <c r="H49" s="218"/>
      <c r="I49" s="218" t="str" cm="1">
        <f t="array" ref="I49">IF(OR($C49="",$D49="",$E49="",$H49=""),"",_xlfn.SWITCH($H49,"S",5,"C",5,"D",3,"W",2,"N",0,"")*$F49)</f>
        <v/>
      </c>
    </row>
    <row r="50" spans="1:9" x14ac:dyDescent="0.25">
      <c r="A50" s="33"/>
      <c r="B50" s="33"/>
      <c r="C50" s="35"/>
      <c r="D50" s="34"/>
      <c r="E50" s="34"/>
      <c r="F50" s="178"/>
      <c r="G50" s="174"/>
      <c r="H50" s="218"/>
      <c r="I50" s="218" t="str" cm="1">
        <f t="array" ref="I50">IF(OR($C50="",$D50="",$E50="",$H50=""),"",_xlfn.SWITCH($H50,"S",5,"C",5,"D",3,"W",2,"N",0,"")*$F50)</f>
        <v/>
      </c>
    </row>
    <row r="51" spans="1:9" x14ac:dyDescent="0.25">
      <c r="A51" s="33"/>
      <c r="B51" s="33"/>
      <c r="C51" s="35"/>
      <c r="D51" s="34"/>
      <c r="E51" s="34"/>
      <c r="F51" s="178"/>
      <c r="G51" s="174"/>
      <c r="H51" s="218"/>
      <c r="I51" s="218" t="str" cm="1">
        <f t="array" ref="I51">IF(OR($C51="",$D51="",$E51="",$H51=""),"",_xlfn.SWITCH($H51,"S",5,"C",5,"D",3,"W",2,"N",0,"")*$F51)</f>
        <v/>
      </c>
    </row>
    <row r="52" spans="1:9" x14ac:dyDescent="0.25">
      <c r="A52" s="33"/>
      <c r="B52" s="33"/>
      <c r="C52" s="35"/>
      <c r="D52" s="34"/>
      <c r="E52" s="34"/>
      <c r="F52" s="178"/>
      <c r="G52" s="174"/>
      <c r="H52" s="218"/>
      <c r="I52" s="218" t="str" cm="1">
        <f t="array" ref="I52">IF(OR($C52="",$D52="",$E52="",$H52=""),"",_xlfn.SWITCH($H52,"S",5,"C",5,"D",3,"W",2,"N",0,"")*$F52)</f>
        <v/>
      </c>
    </row>
    <row r="53" spans="1:9" x14ac:dyDescent="0.25">
      <c r="A53" s="33"/>
      <c r="B53" s="33"/>
      <c r="C53" s="35"/>
      <c r="D53" s="34"/>
      <c r="E53" s="34"/>
      <c r="F53" s="178"/>
      <c r="G53" s="174"/>
      <c r="H53" s="218"/>
      <c r="I53" s="218" t="str" cm="1">
        <f t="array" ref="I53">IF(OR($C53="",$D53="",$E53="",$H53=""),"",_xlfn.SWITCH($H53,"S",5,"C",5,"D",3,"W",2,"N",0,"")*$F53)</f>
        <v/>
      </c>
    </row>
    <row r="54" spans="1:9" x14ac:dyDescent="0.25">
      <c r="A54" s="33"/>
      <c r="B54" s="33"/>
      <c r="C54" s="35"/>
      <c r="D54" s="34"/>
      <c r="E54" s="34"/>
      <c r="F54" s="178"/>
      <c r="G54" s="174"/>
      <c r="H54" s="218"/>
      <c r="I54" s="218" t="str" cm="1">
        <f t="array" ref="I54">IF(OR($C54="",$D54="",$E54="",$H54=""),"",_xlfn.SWITCH($H54,"S",5,"C",5,"D",3,"W",2,"N",0,"")*$F54)</f>
        <v/>
      </c>
    </row>
    <row r="55" spans="1:9" x14ac:dyDescent="0.25">
      <c r="A55" s="33"/>
      <c r="B55" s="33"/>
      <c r="C55" s="35"/>
      <c r="D55" s="34"/>
      <c r="E55" s="34"/>
      <c r="F55" s="178"/>
      <c r="G55" s="174"/>
      <c r="H55" s="218"/>
      <c r="I55" s="218" t="str" cm="1">
        <f t="array" ref="I55">IF(OR($C55="",$D55="",$E55="",$H55=""),"",_xlfn.SWITCH($H55,"S",5,"C",5,"D",3,"W",2,"N",0,"")*$F55)</f>
        <v/>
      </c>
    </row>
    <row r="56" spans="1:9" x14ac:dyDescent="0.25">
      <c r="A56" s="33"/>
      <c r="B56" s="33"/>
      <c r="C56" s="35"/>
      <c r="D56" s="34"/>
      <c r="E56" s="34"/>
      <c r="F56" s="178"/>
      <c r="G56" s="174"/>
      <c r="H56" s="218"/>
      <c r="I56" s="218" t="str" cm="1">
        <f t="array" ref="I56">IF(OR($C56="",$D56="",$E56="",$H56=""),"",_xlfn.SWITCH($H56,"S",5,"C",5,"D",3,"W",2,"N",0,"")*$F56)</f>
        <v/>
      </c>
    </row>
    <row r="57" spans="1:9" x14ac:dyDescent="0.25">
      <c r="A57" s="33"/>
      <c r="B57" s="33"/>
      <c r="C57" s="35"/>
      <c r="D57" s="34"/>
      <c r="E57" s="34"/>
      <c r="F57" s="178"/>
      <c r="G57" s="174"/>
      <c r="H57" s="218"/>
      <c r="I57" s="218" t="str" cm="1">
        <f t="array" ref="I57">IF(OR($C57="",$D57="",$E57="",$H57=""),"",_xlfn.SWITCH($H57,"S",5,"C",5,"D",3,"W",2,"N",0,"")*$F57)</f>
        <v/>
      </c>
    </row>
    <row r="58" spans="1:9" x14ac:dyDescent="0.25">
      <c r="A58" s="33"/>
      <c r="B58" s="33"/>
      <c r="C58" s="35"/>
      <c r="D58" s="34"/>
      <c r="E58" s="34"/>
      <c r="F58" s="178"/>
      <c r="G58" s="174"/>
      <c r="H58" s="218"/>
      <c r="I58" s="218" t="str" cm="1">
        <f t="array" ref="I58">IF(OR($C58="",$D58="",$E58="",$H58=""),"",_xlfn.SWITCH($H58,"S",5,"C",5,"D",3,"W",2,"N",0,"")*$F58)</f>
        <v/>
      </c>
    </row>
    <row r="59" spans="1:9" x14ac:dyDescent="0.25">
      <c r="A59" s="33"/>
      <c r="B59" s="33"/>
      <c r="C59" s="35"/>
      <c r="D59" s="34"/>
      <c r="E59" s="34"/>
      <c r="F59" s="178"/>
      <c r="G59" s="174"/>
      <c r="H59" s="218"/>
      <c r="I59" s="218" t="str" cm="1">
        <f t="array" ref="I59">IF(OR($C59="",$D59="",$E59="",$H59=""),"",_xlfn.SWITCH($H59,"S",5,"C",5,"D",3,"W",2,"N",0,"")*$F59)</f>
        <v/>
      </c>
    </row>
    <row r="60" spans="1:9" x14ac:dyDescent="0.25">
      <c r="A60" s="33"/>
      <c r="B60" s="33"/>
      <c r="C60" s="35"/>
      <c r="D60" s="34"/>
      <c r="E60" s="34"/>
      <c r="F60" s="178"/>
      <c r="G60" s="174"/>
      <c r="H60" s="218"/>
      <c r="I60" s="218" t="str" cm="1">
        <f t="array" ref="I60">IF(OR($C60="",$D60="",$E60="",$H60=""),"",_xlfn.SWITCH($H60,"S",5,"C",5,"D",3,"W",2,"N",0,"")*$F60)</f>
        <v/>
      </c>
    </row>
    <row r="61" spans="1:9" x14ac:dyDescent="0.25">
      <c r="A61" s="33"/>
      <c r="B61" s="33"/>
      <c r="C61" s="35"/>
      <c r="D61" s="34"/>
      <c r="E61" s="34"/>
      <c r="F61" s="178"/>
      <c r="G61" s="174"/>
      <c r="H61" s="218"/>
      <c r="I61" s="218" t="str" cm="1">
        <f t="array" ref="I61">IF(OR($C61="",$D61="",$E61="",$H61=""),"",_xlfn.SWITCH($H61,"S",5,"C",5,"D",3,"W",2,"N",0,"")*$F61)</f>
        <v/>
      </c>
    </row>
    <row r="62" spans="1:9" x14ac:dyDescent="0.25">
      <c r="A62" s="33"/>
      <c r="B62" s="33"/>
      <c r="C62" s="35"/>
      <c r="D62" s="34"/>
      <c r="E62" s="34"/>
      <c r="F62" s="178"/>
      <c r="G62" s="174"/>
      <c r="H62" s="218"/>
      <c r="I62" s="218" t="str" cm="1">
        <f t="array" ref="I62">IF(OR($C62="",$D62="",$E62="",$H62=""),"",_xlfn.SWITCH($H62,"S",5,"C",5,"D",3,"W",2,"N",0,"")*$F62)</f>
        <v/>
      </c>
    </row>
    <row r="63" spans="1:9" x14ac:dyDescent="0.25">
      <c r="A63" s="33"/>
      <c r="B63" s="33"/>
      <c r="C63" s="35"/>
      <c r="D63" s="34"/>
      <c r="E63" s="34"/>
      <c r="F63" s="178"/>
      <c r="G63" s="174"/>
      <c r="H63" s="218"/>
      <c r="I63" s="218" t="str" cm="1">
        <f t="array" ref="I63">IF(OR($C63="",$D63="",$E63="",$H63=""),"",_xlfn.SWITCH($H63,"S",5,"C",5,"D",3,"W",2,"N",0,"")*$F63)</f>
        <v/>
      </c>
    </row>
    <row r="64" spans="1:9" x14ac:dyDescent="0.25">
      <c r="A64" s="33"/>
      <c r="B64" s="33"/>
      <c r="C64" s="35"/>
      <c r="D64" s="34"/>
      <c r="E64" s="34"/>
      <c r="F64" s="178"/>
      <c r="G64" s="174"/>
      <c r="H64" s="218"/>
      <c r="I64" s="218" t="str" cm="1">
        <f t="array" ref="I64">IF(OR($C64="",$D64="",$E64="",$H64=""),"",_xlfn.SWITCH($H64,"S",5,"C",5,"D",3,"W",2,"N",0,"")*$F64)</f>
        <v/>
      </c>
    </row>
    <row r="65" spans="1:9" x14ac:dyDescent="0.25">
      <c r="A65" s="33"/>
      <c r="B65" s="33"/>
      <c r="C65" s="35"/>
      <c r="D65" s="34"/>
      <c r="E65" s="34"/>
      <c r="F65" s="178"/>
      <c r="G65" s="174"/>
      <c r="H65" s="218"/>
      <c r="I65" s="218" t="str" cm="1">
        <f t="array" ref="I65">IF(OR($C65="",$D65="",$E65="",$H65=""),"",_xlfn.SWITCH($H65,"S",5,"C",5,"D",3,"W",2,"N",0,"")*$F65)</f>
        <v/>
      </c>
    </row>
    <row r="66" spans="1:9" x14ac:dyDescent="0.25">
      <c r="A66" s="33"/>
      <c r="B66" s="33"/>
      <c r="C66" s="35"/>
      <c r="D66" s="34"/>
      <c r="E66" s="34"/>
      <c r="F66" s="178"/>
      <c r="G66" s="174"/>
      <c r="H66" s="218"/>
      <c r="I66" s="218" t="str" cm="1">
        <f t="array" ref="I66">IF(OR($C66="",$D66="",$E66="",$H66=""),"",_xlfn.SWITCH($H66,"S",5,"C",5,"D",3,"W",2,"N",0,"")*$F66)</f>
        <v/>
      </c>
    </row>
    <row r="67" spans="1:9" x14ac:dyDescent="0.25">
      <c r="A67" s="33"/>
      <c r="B67" s="33"/>
      <c r="C67" s="35"/>
      <c r="D67" s="34"/>
      <c r="E67" s="34"/>
      <c r="F67" s="178"/>
      <c r="G67" s="174"/>
      <c r="H67" s="218"/>
      <c r="I67" s="218" t="str" cm="1">
        <f t="array" ref="I67">IF(OR($C67="",$D67="",$E67="",$H67=""),"",_xlfn.SWITCH($H67,"S",5,"C",5,"D",3,"W",2,"N",0,"")*$F67)</f>
        <v/>
      </c>
    </row>
    <row r="68" spans="1:9" x14ac:dyDescent="0.25">
      <c r="A68" s="33"/>
      <c r="B68" s="33"/>
      <c r="C68" s="35"/>
      <c r="D68" s="34"/>
      <c r="E68" s="34"/>
      <c r="F68" s="178"/>
      <c r="G68" s="174"/>
      <c r="H68" s="218"/>
      <c r="I68" s="218" t="str" cm="1">
        <f t="array" ref="I68">IF(OR($C68="",$D68="",$E68="",$H68=""),"",_xlfn.SWITCH($H68,"S",5,"C",5,"D",3,"W",2,"N",0,"")*$F68)</f>
        <v/>
      </c>
    </row>
    <row r="69" spans="1:9" ht="13" x14ac:dyDescent="0.25">
      <c r="A69" s="39"/>
      <c r="B69" s="36"/>
      <c r="C69" s="40"/>
      <c r="D69" s="34"/>
      <c r="E69" s="34"/>
      <c r="F69" s="178"/>
      <c r="G69" s="174"/>
      <c r="H69" s="218"/>
      <c r="I69" s="218" t="str" cm="1">
        <f t="array" ref="I69">IF(OR($C69="",$D69="",$E69="",$H69=""),"",_xlfn.SWITCH($H69,"S",5,"C",5,"D",3,"W",2,"N",0,"")*$F69)</f>
        <v/>
      </c>
    </row>
    <row r="70" spans="1:9" x14ac:dyDescent="0.25">
      <c r="A70" s="33"/>
      <c r="B70" s="33"/>
      <c r="C70" s="35"/>
      <c r="D70" s="34"/>
      <c r="E70" s="34"/>
      <c r="F70" s="178"/>
      <c r="G70" s="174"/>
      <c r="H70" s="218"/>
      <c r="I70" s="218" t="str" cm="1">
        <f t="array" ref="I70">IF(OR($C70="",$D70="",$E70="",$H70=""),"",_xlfn.SWITCH($H70,"S",5,"C",5,"D",3,"W",2,"N",0,"")*$F70)</f>
        <v/>
      </c>
    </row>
    <row r="71" spans="1:9" x14ac:dyDescent="0.25">
      <c r="A71" s="33"/>
      <c r="B71" s="33"/>
      <c r="C71" s="35"/>
      <c r="D71" s="34"/>
      <c r="E71" s="34"/>
      <c r="F71" s="178"/>
      <c r="G71" s="174"/>
      <c r="H71" s="218"/>
      <c r="I71" s="218" t="str" cm="1">
        <f t="array" ref="I71">IF(OR($C71="",$D71="",$E71="",$H71=""),"",_xlfn.SWITCH($H71,"S",5,"C",5,"D",3,"W",2,"N",0,"")*$F71)</f>
        <v/>
      </c>
    </row>
    <row r="72" spans="1:9" x14ac:dyDescent="0.25">
      <c r="A72" s="33"/>
      <c r="B72" s="33"/>
      <c r="C72" s="35"/>
      <c r="D72" s="34"/>
      <c r="E72" s="34"/>
      <c r="F72" s="178"/>
      <c r="G72" s="174"/>
      <c r="H72" s="218"/>
      <c r="I72" s="218" t="str" cm="1">
        <f t="array" ref="I72">IF(OR($C72="",$D72="",$E72="",$H72=""),"",_xlfn.SWITCH($H72,"S",5,"C",5,"D",3,"W",2,"N",0,"")*$F72)</f>
        <v/>
      </c>
    </row>
    <row r="73" spans="1:9" x14ac:dyDescent="0.25">
      <c r="A73" s="33"/>
      <c r="B73" s="33"/>
      <c r="C73" s="35"/>
      <c r="D73" s="34"/>
      <c r="E73" s="34"/>
      <c r="F73" s="178"/>
      <c r="G73" s="174"/>
      <c r="H73" s="218"/>
      <c r="I73" s="218" t="str" cm="1">
        <f t="array" ref="I73">IF(OR($C73="",$D73="",$E73="",$H73=""),"",_xlfn.SWITCH($H73,"S",5,"C",5,"D",3,"W",2,"N",0,"")*$F73)</f>
        <v/>
      </c>
    </row>
    <row r="74" spans="1:9" x14ac:dyDescent="0.25">
      <c r="A74" s="33"/>
      <c r="B74" s="33"/>
      <c r="C74" s="35"/>
      <c r="D74" s="34"/>
      <c r="E74" s="34"/>
      <c r="F74" s="178"/>
      <c r="G74" s="174"/>
      <c r="H74" s="218"/>
      <c r="I74" s="218" t="str" cm="1">
        <f t="array" ref="I74">IF(OR($C74="",$D74="",$E74="",$H74=""),"",_xlfn.SWITCH($H74,"S",5,"C",5,"D",3,"W",2,"N",0,"")*$F74)</f>
        <v/>
      </c>
    </row>
    <row r="75" spans="1:9" x14ac:dyDescent="0.25">
      <c r="A75" s="33"/>
      <c r="B75" s="33"/>
      <c r="C75" s="35"/>
      <c r="D75" s="34"/>
      <c r="E75" s="34"/>
      <c r="F75" s="178"/>
      <c r="G75" s="174"/>
      <c r="H75" s="218"/>
      <c r="I75" s="218" t="str" cm="1">
        <f t="array" ref="I75">IF(OR($C75="",$D75="",$E75="",$H75=""),"",_xlfn.SWITCH($H75,"S",5,"C",5,"D",3,"W",2,"N",0,"")*$F75)</f>
        <v/>
      </c>
    </row>
    <row r="76" spans="1:9" x14ac:dyDescent="0.25">
      <c r="A76" s="33"/>
      <c r="B76" s="33"/>
      <c r="C76" s="35"/>
      <c r="D76" s="34"/>
      <c r="E76" s="34"/>
      <c r="F76" s="178"/>
      <c r="G76" s="174"/>
      <c r="H76" s="218"/>
      <c r="I76" s="218" t="str" cm="1">
        <f t="array" ref="I76">IF(OR($C76="",$D76="",$E76="",$H76=""),"",_xlfn.SWITCH($H76,"S",5,"C",5,"D",3,"W",2,"N",0,"")*$F76)</f>
        <v/>
      </c>
    </row>
    <row r="77" spans="1:9" ht="13" x14ac:dyDescent="0.25">
      <c r="A77" s="39"/>
      <c r="B77" s="36"/>
      <c r="C77" s="40"/>
      <c r="D77" s="34"/>
      <c r="E77" s="34"/>
      <c r="F77" s="178"/>
      <c r="G77" s="174"/>
      <c r="H77" s="218"/>
      <c r="I77" s="218" t="str" cm="1">
        <f t="array" ref="I77">IF(OR($C77="",$D77="",$E77="",$H77=""),"",_xlfn.SWITCH($H77,"S",5,"C",5,"D",3,"W",2,"N",0,"")*$F77)</f>
        <v/>
      </c>
    </row>
    <row r="78" spans="1:9" x14ac:dyDescent="0.25">
      <c r="A78" s="33"/>
      <c r="B78" s="33"/>
      <c r="C78" s="35"/>
      <c r="D78" s="34"/>
      <c r="E78" s="34"/>
      <c r="F78" s="178"/>
      <c r="G78" s="174"/>
      <c r="H78" s="218"/>
      <c r="I78" s="218" t="str" cm="1">
        <f t="array" ref="I78">IF(OR($C78="",$D78="",$E78="",$H78=""),"",_xlfn.SWITCH($H78,"S",5,"C",5,"D",3,"W",2,"N",0,"")*$F78)</f>
        <v/>
      </c>
    </row>
    <row r="79" spans="1:9" x14ac:dyDescent="0.25">
      <c r="A79" s="33"/>
      <c r="B79" s="33"/>
      <c r="C79" s="35"/>
      <c r="D79" s="34"/>
      <c r="E79" s="34"/>
      <c r="F79" s="178"/>
      <c r="G79" s="174"/>
      <c r="H79" s="218"/>
      <c r="I79" s="218" t="str" cm="1">
        <f t="array" ref="I79">IF(OR($C79="",$D79="",$E79="",$H79=""),"",_xlfn.SWITCH($H79,"S",5,"C",5,"D",3,"W",2,"N",0,"")*$F79)</f>
        <v/>
      </c>
    </row>
    <row r="80" spans="1:9" x14ac:dyDescent="0.25">
      <c r="A80" s="33"/>
      <c r="B80" s="33"/>
      <c r="C80" s="35"/>
      <c r="D80" s="34"/>
      <c r="E80" s="34"/>
      <c r="F80" s="178"/>
      <c r="G80" s="174"/>
      <c r="H80" s="218"/>
      <c r="I80" s="218" t="str" cm="1">
        <f t="array" ref="I80">IF(OR($C80="",$D80="",$E80="",$H80=""),"",_xlfn.SWITCH($H80,"S",5,"C",5,"D",3,"W",2,"N",0,"")*$F80)</f>
        <v/>
      </c>
    </row>
    <row r="81" spans="1:9" x14ac:dyDescent="0.25">
      <c r="A81" s="33"/>
      <c r="B81" s="33"/>
      <c r="C81" s="35"/>
      <c r="D81" s="34"/>
      <c r="E81" s="34"/>
      <c r="F81" s="178"/>
      <c r="G81" s="174"/>
      <c r="H81" s="218"/>
      <c r="I81" s="218" t="str" cm="1">
        <f t="array" ref="I81">IF(OR($C81="",$D81="",$E81="",$H81=""),"",_xlfn.SWITCH($H81,"S",5,"C",5,"D",3,"W",2,"N",0,"")*$F81)</f>
        <v/>
      </c>
    </row>
    <row r="82" spans="1:9" x14ac:dyDescent="0.25">
      <c r="A82" s="33"/>
      <c r="B82" s="33"/>
      <c r="C82" s="35"/>
      <c r="D82" s="34"/>
      <c r="E82" s="34"/>
      <c r="F82" s="178"/>
      <c r="G82" s="174"/>
      <c r="H82" s="218"/>
      <c r="I82" s="218" t="str" cm="1">
        <f t="array" ref="I82">IF(OR($C82="",$D82="",$E82="",$H82=""),"",_xlfn.SWITCH($H82,"S",5,"C",5,"D",3,"W",2,"N",0,"")*$F82)</f>
        <v/>
      </c>
    </row>
    <row r="83" spans="1:9" x14ac:dyDescent="0.25">
      <c r="A83" s="33"/>
      <c r="B83" s="33"/>
      <c r="C83" s="35"/>
      <c r="D83" s="34"/>
      <c r="E83" s="34"/>
      <c r="F83" s="178"/>
      <c r="G83" s="174"/>
      <c r="H83" s="218"/>
      <c r="I83" s="218" t="str" cm="1">
        <f t="array" ref="I83">IF(OR($C83="",$D83="",$E83="",$H83=""),"",_xlfn.SWITCH($H83,"S",5,"C",5,"D",3,"W",2,"N",0,"")*$F83)</f>
        <v/>
      </c>
    </row>
    <row r="84" spans="1:9" x14ac:dyDescent="0.25">
      <c r="A84" s="33"/>
      <c r="B84" s="33"/>
      <c r="C84" s="35"/>
      <c r="D84" s="34"/>
      <c r="E84" s="34"/>
      <c r="F84" s="178"/>
      <c r="G84" s="174"/>
      <c r="H84" s="218"/>
      <c r="I84" s="218" t="str" cm="1">
        <f t="array" ref="I84">IF(OR($C84="",$D84="",$E84="",$H84=""),"",_xlfn.SWITCH($H84,"S",5,"C",5,"D",3,"W",2,"N",0,"")*$F84)</f>
        <v/>
      </c>
    </row>
    <row r="85" spans="1:9" ht="13" x14ac:dyDescent="0.25">
      <c r="A85" s="39"/>
      <c r="B85" s="36"/>
      <c r="C85" s="40"/>
      <c r="D85" s="34"/>
      <c r="E85" s="34"/>
      <c r="F85" s="178"/>
      <c r="G85" s="174"/>
      <c r="H85" s="218"/>
      <c r="I85" s="218" t="str" cm="1">
        <f t="array" ref="I85">IF(OR($C85="",$D85="",$E85="",$H85=""),"",_xlfn.SWITCH($H85,"S",5,"C",5,"D",3,"W",2,"N",0,"")*$F85)</f>
        <v/>
      </c>
    </row>
    <row r="86" spans="1:9" x14ac:dyDescent="0.25">
      <c r="A86" s="33"/>
      <c r="B86" s="33"/>
      <c r="C86" s="35"/>
      <c r="D86" s="34"/>
      <c r="E86" s="34"/>
      <c r="F86" s="178"/>
      <c r="G86" s="174"/>
      <c r="H86" s="218"/>
      <c r="I86" s="218" t="str" cm="1">
        <f t="array" ref="I86">IF(OR($C86="",$D86="",$E86="",$H86=""),"",_xlfn.SWITCH($H86,"S",5,"C",5,"D",3,"W",2,"N",0,"")*$F86)</f>
        <v/>
      </c>
    </row>
    <row r="87" spans="1:9" x14ac:dyDescent="0.25">
      <c r="A87" s="33"/>
      <c r="B87" s="33"/>
      <c r="C87" s="33"/>
      <c r="D87" s="34"/>
      <c r="E87" s="34"/>
      <c r="F87" s="178"/>
      <c r="G87" s="174"/>
      <c r="H87" s="218"/>
      <c r="I87" s="218" t="str" cm="1">
        <f t="array" ref="I87">IF(OR($C87="",$D87="",$E87="",$H87=""),"",_xlfn.SWITCH($H87,"S",5,"C",5,"D",3,"W",2,"N",0,"")*$F87)</f>
        <v/>
      </c>
    </row>
    <row r="88" spans="1:9" x14ac:dyDescent="0.25">
      <c r="A88" s="33"/>
      <c r="B88" s="42"/>
      <c r="C88" s="33"/>
      <c r="D88" s="34"/>
      <c r="E88" s="34"/>
      <c r="F88" s="178"/>
      <c r="G88" s="174"/>
      <c r="H88" s="218"/>
      <c r="I88" s="218" t="str" cm="1">
        <f t="array" ref="I88">IF(OR($C88="",$D88="",$E88="",$H88=""),"",_xlfn.SWITCH($H88,"S",5,"C",5,"D",3,"W",2,"N",0,"")*$F88)</f>
        <v/>
      </c>
    </row>
    <row r="89" spans="1:9" x14ac:dyDescent="0.25">
      <c r="A89" s="33"/>
      <c r="B89" s="42"/>
      <c r="C89" s="33"/>
      <c r="D89" s="34"/>
      <c r="E89" s="34"/>
      <c r="F89" s="178"/>
      <c r="G89" s="174"/>
      <c r="H89" s="218"/>
      <c r="I89" s="218" t="str" cm="1">
        <f t="array" ref="I89">IF(OR($C89="",$D89="",$E89="",$H89=""),"",_xlfn.SWITCH($H89,"S",5,"C",5,"D",3,"W",2,"N",0,"")*$F89)</f>
        <v/>
      </c>
    </row>
    <row r="90" spans="1:9" x14ac:dyDescent="0.25">
      <c r="A90" s="33"/>
      <c r="B90" s="42"/>
      <c r="C90" s="33"/>
      <c r="D90" s="34"/>
      <c r="E90" s="34"/>
      <c r="F90" s="178"/>
      <c r="G90" s="174"/>
      <c r="H90" s="218"/>
      <c r="I90" s="218" t="str" cm="1">
        <f t="array" ref="I90">IF(OR($C90="",$D90="",$E90="",$H90=""),"",_xlfn.SWITCH($H90,"S",5,"C",5,"D",3,"W",2,"N",0,"")*$F90)</f>
        <v/>
      </c>
    </row>
    <row r="91" spans="1:9" x14ac:dyDescent="0.25">
      <c r="A91" s="33"/>
      <c r="B91" s="42"/>
      <c r="C91" s="33"/>
      <c r="D91" s="34"/>
      <c r="E91" s="34"/>
      <c r="F91" s="178"/>
      <c r="G91" s="174"/>
      <c r="H91" s="218"/>
      <c r="I91" s="218" t="str" cm="1">
        <f t="array" ref="I91">IF(OR($C91="",$D91="",$E91="",$H91=""),"",_xlfn.SWITCH($H91,"S",5,"C",5,"D",3,"W",2,"N",0,"")*$F91)</f>
        <v/>
      </c>
    </row>
    <row r="92" spans="1:9" x14ac:dyDescent="0.25">
      <c r="A92" s="33"/>
      <c r="B92" s="33"/>
      <c r="C92" s="35"/>
      <c r="D92" s="34"/>
      <c r="E92" s="34"/>
      <c r="F92" s="178"/>
      <c r="G92" s="174"/>
      <c r="H92" s="218"/>
      <c r="I92" s="218" t="str" cm="1">
        <f t="array" ref="I92">IF(OR($C92="",$D92="",$E92="",$H92=""),"",_xlfn.SWITCH($H92,"S",5,"C",5,"D",3,"W",2,"N",0,"")*$F92)</f>
        <v/>
      </c>
    </row>
    <row r="93" spans="1:9" x14ac:dyDescent="0.25">
      <c r="A93" s="33"/>
      <c r="B93" s="33"/>
      <c r="C93" s="35"/>
      <c r="D93" s="34"/>
      <c r="E93" s="34"/>
      <c r="F93" s="178"/>
      <c r="G93" s="174"/>
      <c r="H93" s="218"/>
      <c r="I93" s="218" t="str" cm="1">
        <f t="array" ref="I93">IF(OR($C93="",$D93="",$E93="",$H93=""),"",_xlfn.SWITCH($H93,"S",5,"C",5,"D",3,"W",2,"N",0,"")*$F93)</f>
        <v/>
      </c>
    </row>
    <row r="94" spans="1:9" x14ac:dyDescent="0.25">
      <c r="A94" s="33"/>
      <c r="B94" s="33"/>
      <c r="C94" s="35"/>
      <c r="D94" s="34"/>
      <c r="E94" s="34"/>
      <c r="F94" s="178"/>
      <c r="G94" s="174"/>
      <c r="H94" s="218"/>
      <c r="I94" s="218" t="str" cm="1">
        <f t="array" ref="I94">IF(OR($C94="",$D94="",$E94="",$H94=""),"",_xlfn.SWITCH($H94,"S",5,"C",5,"D",3,"W",2,"N",0,"")*$F94)</f>
        <v/>
      </c>
    </row>
    <row r="95" spans="1:9" x14ac:dyDescent="0.25">
      <c r="A95" s="33"/>
      <c r="B95" s="33"/>
      <c r="C95" s="35"/>
      <c r="D95" s="34"/>
      <c r="E95" s="34"/>
      <c r="F95" s="178"/>
      <c r="G95" s="174"/>
      <c r="H95" s="218"/>
      <c r="I95" s="218" t="str" cm="1">
        <f t="array" ref="I95">IF(OR($C95="",$D95="",$E95="",$H95=""),"",_xlfn.SWITCH($H95,"S",5,"C",5,"D",3,"W",2,"N",0,"")*$F95)</f>
        <v/>
      </c>
    </row>
    <row r="96" spans="1:9" x14ac:dyDescent="0.25">
      <c r="A96" s="33"/>
      <c r="B96" s="33"/>
      <c r="C96" s="35"/>
      <c r="D96" s="34"/>
      <c r="E96" s="34"/>
      <c r="F96" s="178"/>
      <c r="G96" s="174"/>
      <c r="H96" s="218"/>
      <c r="I96" s="218" t="str" cm="1">
        <f t="array" ref="I96">IF(OR($C96="",$D96="",$E96="",$H96=""),"",_xlfn.SWITCH($H96,"S",5,"C",5,"D",3,"W",2,"N",0,"")*$F96)</f>
        <v/>
      </c>
    </row>
    <row r="97" spans="1:9" x14ac:dyDescent="0.25">
      <c r="A97" s="33"/>
      <c r="B97" s="33"/>
      <c r="C97" s="35"/>
      <c r="D97" s="34"/>
      <c r="E97" s="34"/>
      <c r="F97" s="178"/>
      <c r="G97" s="174"/>
      <c r="H97" s="218"/>
      <c r="I97" s="218" t="str" cm="1">
        <f t="array" ref="I97">IF(OR($C97="",$D97="",$E97="",$H97=""),"",_xlfn.SWITCH($H97,"S",5,"C",5,"D",3,"W",2,"N",0,"")*$F97)</f>
        <v/>
      </c>
    </row>
    <row r="98" spans="1:9" x14ac:dyDescent="0.25">
      <c r="A98" s="33"/>
      <c r="B98" s="33"/>
      <c r="C98" s="35"/>
      <c r="D98" s="34"/>
      <c r="E98" s="34"/>
      <c r="F98" s="178"/>
      <c r="G98" s="174"/>
      <c r="H98" s="218"/>
      <c r="I98" s="218" t="str" cm="1">
        <f t="array" ref="I98">IF(OR($C98="",$D98="",$E98="",$H98=""),"",_xlfn.SWITCH($H98,"S",5,"C",5,"D",3,"W",2,"N",0,"")*$F98)</f>
        <v/>
      </c>
    </row>
    <row r="99" spans="1:9" x14ac:dyDescent="0.25">
      <c r="A99" s="33"/>
      <c r="B99" s="33"/>
      <c r="C99" s="35"/>
      <c r="D99" s="34"/>
      <c r="E99" s="34"/>
      <c r="F99" s="178"/>
      <c r="G99" s="174"/>
      <c r="H99" s="218"/>
      <c r="I99" s="218" t="str" cm="1">
        <f t="array" ref="I99">IF(OR($C99="",$D99="",$E99="",$H99=""),"",_xlfn.SWITCH($H99,"S",5,"C",5,"D",3,"W",2,"N",0,"")*$F99)</f>
        <v/>
      </c>
    </row>
    <row r="100" spans="1:9" x14ac:dyDescent="0.25">
      <c r="A100" s="33"/>
      <c r="B100" s="33"/>
      <c r="C100" s="35"/>
      <c r="D100" s="34"/>
      <c r="E100" s="34"/>
      <c r="F100" s="178"/>
      <c r="G100" s="174"/>
      <c r="H100" s="218"/>
      <c r="I100" s="218" t="str" cm="1">
        <f t="array" ref="I100">IF(OR($C100="",$D100="",$E100="",$H100=""),"",_xlfn.SWITCH($H100,"S",5,"C",5,"D",3,"W",2,"N",0,"")*$F100)</f>
        <v/>
      </c>
    </row>
    <row r="101" spans="1:9" ht="13" x14ac:dyDescent="0.25">
      <c r="A101" s="36"/>
      <c r="B101" s="36"/>
      <c r="C101" s="37"/>
      <c r="D101" s="34"/>
      <c r="E101" s="34"/>
      <c r="F101" s="178"/>
      <c r="G101" s="174"/>
      <c r="H101" s="218"/>
      <c r="I101" s="218" t="str" cm="1">
        <f t="array" ref="I101">IF(OR($C101="",$D101="",$E101="",$H101=""),"",_xlfn.SWITCH($H101,"S",5,"C",5,"D",3,"W",2,"N",0,"")*$F101)</f>
        <v/>
      </c>
    </row>
    <row r="102" spans="1:9" x14ac:dyDescent="0.25">
      <c r="A102" s="33"/>
      <c r="B102" s="33"/>
      <c r="C102" s="35"/>
      <c r="D102" s="34"/>
      <c r="E102" s="34"/>
      <c r="F102" s="178"/>
      <c r="G102" s="174"/>
      <c r="H102" s="218"/>
      <c r="I102" s="218" t="str" cm="1">
        <f t="array" ref="I102">IF(OR($C102="",$D102="",$E102="",$H102=""),"",_xlfn.SWITCH($H102,"S",5,"C",5,"D",3,"W",2,"N",0,"")*$F102)</f>
        <v/>
      </c>
    </row>
    <row r="103" spans="1:9" x14ac:dyDescent="0.25">
      <c r="A103" s="33"/>
      <c r="B103" s="33"/>
      <c r="C103" s="35"/>
      <c r="D103" s="34"/>
      <c r="E103" s="34"/>
      <c r="F103" s="178"/>
      <c r="G103" s="174"/>
      <c r="H103" s="218"/>
      <c r="I103" s="218" t="str" cm="1">
        <f t="array" ref="I103">IF(OR($C103="",$D103="",$E103="",$H103=""),"",_xlfn.SWITCH($H103,"S",5,"C",5,"D",3,"W",2,"N",0,"")*$F103)</f>
        <v/>
      </c>
    </row>
    <row r="104" spans="1:9" x14ac:dyDescent="0.25">
      <c r="A104" s="33"/>
      <c r="B104" s="33"/>
      <c r="C104" s="35"/>
      <c r="D104" s="34"/>
      <c r="E104" s="34"/>
      <c r="F104" s="178"/>
      <c r="G104" s="174"/>
      <c r="H104" s="218"/>
      <c r="I104" s="218" t="str" cm="1">
        <f t="array" ref="I104">IF(OR($C104="",$D104="",$E104="",$H104=""),"",_xlfn.SWITCH($H104,"S",5,"C",5,"D",3,"W",2,"N",0,"")*$F104)</f>
        <v/>
      </c>
    </row>
    <row r="105" spans="1:9" ht="13" x14ac:dyDescent="0.25">
      <c r="A105" s="39"/>
      <c r="B105" s="36"/>
      <c r="C105" s="40"/>
      <c r="D105" s="34"/>
      <c r="E105" s="34"/>
      <c r="F105" s="178"/>
      <c r="G105" s="174"/>
      <c r="H105" s="218"/>
      <c r="I105" s="218" t="str" cm="1">
        <f t="array" ref="I105">IF(OR($C105="",$D105="",$E105="",$H105=""),"",_xlfn.SWITCH($H105,"S",5,"C",5,"D",3,"W",2,"N",0,"")*$F105)</f>
        <v/>
      </c>
    </row>
    <row r="106" spans="1:9" x14ac:dyDescent="0.25">
      <c r="A106" s="33"/>
      <c r="B106" s="33"/>
      <c r="C106" s="35"/>
      <c r="D106" s="34"/>
      <c r="E106" s="34"/>
      <c r="F106" s="178"/>
      <c r="G106" s="174"/>
      <c r="H106" s="218"/>
      <c r="I106" s="218" t="str" cm="1">
        <f t="array" ref="I106">IF(OR($C106="",$D106="",$E106="",$H106=""),"",_xlfn.SWITCH($H106,"S",5,"C",5,"D",3,"W",2,"N",0,"")*$F106)</f>
        <v/>
      </c>
    </row>
    <row r="107" spans="1:9" x14ac:dyDescent="0.25">
      <c r="A107" s="33"/>
      <c r="B107" s="33"/>
      <c r="C107" s="35"/>
      <c r="D107" s="34"/>
      <c r="E107" s="34"/>
      <c r="F107" s="178"/>
      <c r="G107" s="174"/>
      <c r="H107" s="218"/>
      <c r="I107" s="218" t="str" cm="1">
        <f t="array" ref="I107">IF(OR($C107="",$D107="",$E107="",$H107=""),"",_xlfn.SWITCH($H107,"S",5,"C",5,"D",3,"W",2,"N",0,"")*$F107)</f>
        <v/>
      </c>
    </row>
    <row r="108" spans="1:9" x14ac:dyDescent="0.25">
      <c r="A108" s="33"/>
      <c r="B108" s="33"/>
      <c r="C108" s="35"/>
      <c r="D108" s="34"/>
      <c r="E108" s="34"/>
      <c r="F108" s="178"/>
      <c r="G108" s="174"/>
      <c r="H108" s="218"/>
      <c r="I108" s="218" t="str" cm="1">
        <f t="array" ref="I108">IF(OR($C108="",$D108="",$E108="",$H108=""),"",_xlfn.SWITCH($H108,"S",5,"C",5,"D",3,"W",2,"N",0,"")*$F108)</f>
        <v/>
      </c>
    </row>
    <row r="109" spans="1:9" x14ac:dyDescent="0.25">
      <c r="A109" s="33"/>
      <c r="B109" s="33"/>
      <c r="C109" s="35"/>
      <c r="D109" s="34"/>
      <c r="E109" s="34"/>
      <c r="F109" s="178"/>
      <c r="G109" s="174"/>
      <c r="H109" s="218"/>
      <c r="I109" s="218" t="str" cm="1">
        <f t="array" ref="I109">IF(OR($C109="",$D109="",$E109="",$H109=""),"",_xlfn.SWITCH($H109,"S",5,"C",5,"D",3,"W",2,"N",0,"")*$F109)</f>
        <v/>
      </c>
    </row>
    <row r="110" spans="1:9" x14ac:dyDescent="0.25">
      <c r="A110" s="33"/>
      <c r="B110" s="33"/>
      <c r="C110" s="35"/>
      <c r="D110" s="34"/>
      <c r="E110" s="34"/>
      <c r="F110" s="178"/>
      <c r="G110" s="174"/>
      <c r="H110" s="218"/>
      <c r="I110" s="218" t="str" cm="1">
        <f t="array" ref="I110">IF(OR($C110="",$D110="",$E110="",$H110=""),"",_xlfn.SWITCH($H110,"S",5,"C",5,"D",3,"W",2,"N",0,"")*$F110)</f>
        <v/>
      </c>
    </row>
    <row r="111" spans="1:9" x14ac:dyDescent="0.25">
      <c r="A111" s="33"/>
      <c r="B111" s="33"/>
      <c r="C111" s="35"/>
      <c r="D111" s="34"/>
      <c r="E111" s="34"/>
      <c r="F111" s="178"/>
      <c r="G111" s="174"/>
      <c r="H111" s="218"/>
      <c r="I111" s="218" t="str" cm="1">
        <f t="array" ref="I111">IF(OR($C111="",$D111="",$E111="",$H111=""),"",_xlfn.SWITCH($H111,"S",5,"C",5,"D",3,"W",2,"N",0,"")*$F111)</f>
        <v/>
      </c>
    </row>
    <row r="112" spans="1:9" x14ac:dyDescent="0.25">
      <c r="A112" s="33"/>
      <c r="B112" s="33"/>
      <c r="C112" s="35"/>
      <c r="D112" s="34"/>
      <c r="E112" s="34"/>
      <c r="F112" s="178"/>
      <c r="G112" s="174"/>
      <c r="H112" s="218"/>
      <c r="I112" s="218" t="str" cm="1">
        <f t="array" ref="I112">IF(OR($C112="",$D112="",$E112="",$H112=""),"",_xlfn.SWITCH($H112,"S",5,"C",5,"D",3,"W",2,"N",0,"")*$F112)</f>
        <v/>
      </c>
    </row>
    <row r="113" spans="1:9" x14ac:dyDescent="0.25">
      <c r="A113" s="33"/>
      <c r="B113" s="33"/>
      <c r="C113" s="35"/>
      <c r="D113" s="34"/>
      <c r="E113" s="34"/>
      <c r="F113" s="178"/>
      <c r="G113" s="174"/>
      <c r="H113" s="218"/>
      <c r="I113" s="218" t="str" cm="1">
        <f t="array" ref="I113">IF(OR($C113="",$D113="",$E113="",$H113=""),"",_xlfn.SWITCH($H113,"S",5,"C",5,"D",3,"W",2,"N",0,"")*$F113)</f>
        <v/>
      </c>
    </row>
    <row r="114" spans="1:9" ht="13" x14ac:dyDescent="0.25">
      <c r="A114" s="39"/>
      <c r="B114" s="36"/>
      <c r="C114" s="40"/>
      <c r="D114" s="34"/>
      <c r="E114" s="34"/>
      <c r="F114" s="178"/>
      <c r="G114" s="174"/>
      <c r="H114" s="218"/>
      <c r="I114" s="218" t="str" cm="1">
        <f t="array" ref="I114">IF(OR($C114="",$D114="",$E114="",$H114=""),"",_xlfn.SWITCH($H114,"S",5,"C",5,"D",3,"W",2,"N",0,"")*$F114)</f>
        <v/>
      </c>
    </row>
    <row r="115" spans="1:9" x14ac:dyDescent="0.25">
      <c r="A115" s="33"/>
      <c r="B115" s="33"/>
      <c r="C115" s="35"/>
      <c r="D115" s="34"/>
      <c r="E115" s="34"/>
      <c r="F115" s="178"/>
      <c r="G115" s="174"/>
      <c r="H115" s="218"/>
      <c r="I115" s="218" t="str" cm="1">
        <f t="array" ref="I115">IF(OR($C115="",$D115="",$E115="",$H115=""),"",_xlfn.SWITCH($H115,"S",5,"C",5,"D",3,"W",2,"N",0,"")*$F115)</f>
        <v/>
      </c>
    </row>
    <row r="116" spans="1:9" ht="13" x14ac:dyDescent="0.25">
      <c r="A116" s="39"/>
      <c r="B116" s="36"/>
      <c r="C116" s="40"/>
      <c r="D116" s="34"/>
      <c r="E116" s="34"/>
      <c r="F116" s="178"/>
      <c r="G116" s="174"/>
      <c r="H116" s="218"/>
      <c r="I116" s="218" t="str" cm="1">
        <f t="array" ref="I116">IF(OR($C116="",$D116="",$E116="",$H116=""),"",_xlfn.SWITCH($H116,"S",5,"C",5,"D",3,"W",2,"N",0,"")*$F116)</f>
        <v/>
      </c>
    </row>
    <row r="117" spans="1:9" x14ac:dyDescent="0.25">
      <c r="A117" s="33"/>
      <c r="B117" s="33"/>
      <c r="C117" s="35"/>
      <c r="D117" s="34"/>
      <c r="E117" s="34"/>
      <c r="F117" s="178"/>
      <c r="G117" s="174"/>
      <c r="H117" s="218"/>
      <c r="I117" s="218" t="str" cm="1">
        <f t="array" ref="I117">IF(OR($C117="",$D117="",$E117="",$H117=""),"",_xlfn.SWITCH($H117,"S",5,"C",5,"D",3,"W",2,"N",0,"")*$F117)</f>
        <v/>
      </c>
    </row>
    <row r="118" spans="1:9" x14ac:dyDescent="0.25">
      <c r="A118" s="33"/>
      <c r="B118" s="33"/>
      <c r="C118" s="35"/>
      <c r="D118" s="34"/>
      <c r="E118" s="34"/>
      <c r="F118" s="178"/>
      <c r="G118" s="174"/>
      <c r="H118" s="218"/>
      <c r="I118" s="218" t="str" cm="1">
        <f t="array" ref="I118">IF(OR($C118="",$D118="",$E118="",$H118=""),"",_xlfn.SWITCH($H118,"S",5,"C",5,"D",3,"W",2,"N",0,"")*$F118)</f>
        <v/>
      </c>
    </row>
    <row r="119" spans="1:9" x14ac:dyDescent="0.25">
      <c r="A119" s="33"/>
      <c r="B119" s="33"/>
      <c r="C119" s="35"/>
      <c r="D119" s="34"/>
      <c r="E119" s="34"/>
      <c r="F119" s="178"/>
      <c r="G119" s="174"/>
      <c r="H119" s="218"/>
      <c r="I119" s="218" t="str" cm="1">
        <f t="array" ref="I119">IF(OR($C119="",$D119="",$E119="",$H119=""),"",_xlfn.SWITCH($H119,"S",5,"C",5,"D",3,"W",2,"N",0,"")*$F119)</f>
        <v/>
      </c>
    </row>
    <row r="120" spans="1:9" ht="13" x14ac:dyDescent="0.25">
      <c r="A120" s="39"/>
      <c r="B120" s="36"/>
      <c r="C120" s="40"/>
      <c r="D120" s="34"/>
      <c r="E120" s="34"/>
      <c r="F120" s="178"/>
      <c r="G120" s="174"/>
      <c r="H120" s="218"/>
      <c r="I120" s="218" t="str" cm="1">
        <f t="array" ref="I120">IF(OR($C120="",$D120="",$E120="",$H120=""),"",_xlfn.SWITCH($H120,"S",5,"C",5,"D",3,"W",2,"N",0,"")*$F120)</f>
        <v/>
      </c>
    </row>
    <row r="121" spans="1:9" x14ac:dyDescent="0.25">
      <c r="A121" s="33"/>
      <c r="B121" s="33"/>
      <c r="C121" s="35"/>
      <c r="D121" s="34"/>
      <c r="E121" s="34"/>
      <c r="F121" s="178"/>
      <c r="G121" s="174"/>
      <c r="H121" s="218"/>
      <c r="I121" s="218" t="str" cm="1">
        <f t="array" ref="I121">IF(OR($C121="",$D121="",$E121="",$H121=""),"",_xlfn.SWITCH($H121,"S",5,"C",5,"D",3,"W",2,"N",0,"")*$F121)</f>
        <v/>
      </c>
    </row>
    <row r="122" spans="1:9" ht="13" x14ac:dyDescent="0.25">
      <c r="A122" s="39"/>
      <c r="B122" s="36"/>
      <c r="C122" s="40"/>
      <c r="D122" s="34"/>
      <c r="E122" s="34"/>
      <c r="F122" s="178"/>
      <c r="G122" s="174"/>
      <c r="H122" s="218"/>
      <c r="I122" s="218" t="str" cm="1">
        <f t="array" ref="I122">IF(OR($C122="",$D122="",$E122="",$H122=""),"",_xlfn.SWITCH($H122,"S",5,"C",5,"D",3,"W",2,"N",0,"")*$F122)</f>
        <v/>
      </c>
    </row>
    <row r="123" spans="1:9" x14ac:dyDescent="0.25">
      <c r="A123" s="33"/>
      <c r="B123" s="33"/>
      <c r="C123" s="35"/>
      <c r="D123" s="34"/>
      <c r="E123" s="34"/>
      <c r="F123" s="178"/>
      <c r="G123" s="174"/>
      <c r="H123" s="218"/>
      <c r="I123" s="218" t="str" cm="1">
        <f t="array" ref="I123">IF(OR($C123="",$D123="",$E123="",$H123=""),"",_xlfn.SWITCH($H123,"S",5,"C",5,"D",3,"W",2,"N",0,"")*$F123)</f>
        <v/>
      </c>
    </row>
    <row r="124" spans="1:9" x14ac:dyDescent="0.25">
      <c r="A124" s="33"/>
      <c r="B124" s="33"/>
      <c r="C124" s="35"/>
      <c r="D124" s="34"/>
      <c r="E124" s="34"/>
      <c r="F124" s="178"/>
      <c r="G124" s="174"/>
      <c r="H124" s="218"/>
      <c r="I124" s="218" t="str" cm="1">
        <f t="array" ref="I124">IF(OR($C124="",$D124="",$E124="",$H124=""),"",_xlfn.SWITCH($H124,"S",5,"C",5,"D",3,"W",2,"N",0,"")*$F124)</f>
        <v/>
      </c>
    </row>
    <row r="125" spans="1:9" x14ac:dyDescent="0.25">
      <c r="A125" s="33"/>
      <c r="B125" s="33"/>
      <c r="C125" s="35"/>
      <c r="D125" s="34"/>
      <c r="E125" s="34"/>
      <c r="F125" s="178"/>
      <c r="G125" s="174"/>
      <c r="H125" s="218"/>
      <c r="I125" s="218" t="str" cm="1">
        <f t="array" ref="I125">IF(OR($C125="",$D125="",$E125="",$H125=""),"",_xlfn.SWITCH($H125,"S",5,"C",5,"D",3,"W",2,"N",0,"")*$F125)</f>
        <v/>
      </c>
    </row>
    <row r="126" spans="1:9" x14ac:dyDescent="0.25">
      <c r="A126" s="33"/>
      <c r="B126" s="33"/>
      <c r="C126" s="35"/>
      <c r="D126" s="34"/>
      <c r="E126" s="34"/>
      <c r="F126" s="178"/>
      <c r="G126" s="174"/>
      <c r="H126" s="218"/>
      <c r="I126" s="218" t="str" cm="1">
        <f t="array" ref="I126">IF(OR($C126="",$D126="",$E126="",$H126=""),"",_xlfn.SWITCH($H126,"S",5,"C",5,"D",3,"W",2,"N",0,"")*$F126)</f>
        <v/>
      </c>
    </row>
    <row r="127" spans="1:9" x14ac:dyDescent="0.25">
      <c r="A127" s="33"/>
      <c r="B127" s="33"/>
      <c r="C127" s="35"/>
      <c r="D127" s="34"/>
      <c r="E127" s="34"/>
      <c r="F127" s="178"/>
      <c r="G127" s="174"/>
      <c r="H127" s="218"/>
      <c r="I127" s="218" t="str" cm="1">
        <f t="array" ref="I127">IF(OR($C127="",$D127="",$E127="",$H127=""),"",_xlfn.SWITCH($H127,"S",5,"C",5,"D",3,"W",2,"N",0,"")*$F127)</f>
        <v/>
      </c>
    </row>
    <row r="128" spans="1:9" x14ac:dyDescent="0.25">
      <c r="A128" s="33"/>
      <c r="B128" s="33"/>
      <c r="C128" s="35"/>
      <c r="D128" s="34"/>
      <c r="E128" s="34"/>
      <c r="F128" s="178"/>
      <c r="G128" s="174"/>
      <c r="H128" s="218"/>
      <c r="I128" s="218" t="str" cm="1">
        <f t="array" ref="I128">IF(OR($C128="",$D128="",$E128="",$H128=""),"",_xlfn.SWITCH($H128,"S",5,"C",5,"D",3,"W",2,"N",0,"")*$F128)</f>
        <v/>
      </c>
    </row>
    <row r="129" spans="1:9" x14ac:dyDescent="0.25">
      <c r="A129" s="33"/>
      <c r="B129" s="33"/>
      <c r="C129" s="35"/>
      <c r="D129" s="34"/>
      <c r="E129" s="34"/>
      <c r="F129" s="178"/>
      <c r="G129" s="174"/>
      <c r="H129" s="218"/>
      <c r="I129" s="218" t="str" cm="1">
        <f t="array" ref="I129">IF(OR($C129="",$D129="",$E129="",$H129=""),"",_xlfn.SWITCH($H129,"S",5,"C",5,"D",3,"W",2,"N",0,"")*$F129)</f>
        <v/>
      </c>
    </row>
    <row r="130" spans="1:9" x14ac:dyDescent="0.25">
      <c r="A130" s="33"/>
      <c r="B130" s="33"/>
      <c r="C130" s="35"/>
      <c r="D130" s="34"/>
      <c r="E130" s="34"/>
      <c r="F130" s="178"/>
      <c r="G130" s="174"/>
      <c r="H130" s="218"/>
      <c r="I130" s="218" t="str" cm="1">
        <f t="array" ref="I130">IF(OR($C130="",$D130="",$E130="",$H130=""),"",_xlfn.SWITCH($H130,"S",5,"C",5,"D",3,"W",2,"N",0,"")*$F130)</f>
        <v/>
      </c>
    </row>
    <row r="131" spans="1:9" x14ac:dyDescent="0.25">
      <c r="A131" s="33"/>
      <c r="B131" s="33"/>
      <c r="C131" s="35"/>
      <c r="D131" s="34"/>
      <c r="E131" s="34"/>
      <c r="F131" s="178"/>
      <c r="G131" s="174"/>
      <c r="H131" s="218"/>
      <c r="I131" s="218" t="str" cm="1">
        <f t="array" ref="I131">IF(OR($C131="",$D131="",$E131="",$H131=""),"",_xlfn.SWITCH($H131,"S",5,"C",5,"D",3,"W",2,"N",0,"")*$F131)</f>
        <v/>
      </c>
    </row>
    <row r="132" spans="1:9" x14ac:dyDescent="0.25">
      <c r="A132" s="33"/>
      <c r="B132" s="33"/>
      <c r="C132" s="35"/>
      <c r="D132" s="34"/>
      <c r="E132" s="34"/>
      <c r="F132" s="178"/>
      <c r="G132" s="174"/>
      <c r="H132" s="218"/>
      <c r="I132" s="218" t="str" cm="1">
        <f t="array" ref="I132">IF(OR($C132="",$D132="",$E132="",$H132=""),"",_xlfn.SWITCH($H132,"S",5,"C",5,"D",3,"W",2,"N",0,"")*$F132)</f>
        <v/>
      </c>
    </row>
    <row r="133" spans="1:9" x14ac:dyDescent="0.25">
      <c r="A133" s="33"/>
      <c r="B133" s="33"/>
      <c r="C133" s="35"/>
      <c r="D133" s="34"/>
      <c r="E133" s="34"/>
      <c r="F133" s="178"/>
      <c r="G133" s="174"/>
      <c r="H133" s="218"/>
      <c r="I133" s="218" t="str" cm="1">
        <f t="array" ref="I133">IF(OR($C133="",$D133="",$E133="",$H133=""),"",_xlfn.SWITCH($H133,"S",5,"C",5,"D",3,"W",2,"N",0,"")*$F133)</f>
        <v/>
      </c>
    </row>
    <row r="134" spans="1:9" x14ac:dyDescent="0.25">
      <c r="A134" s="33"/>
      <c r="B134" s="33"/>
      <c r="C134" s="35"/>
      <c r="D134" s="34"/>
      <c r="E134" s="34"/>
      <c r="F134" s="178"/>
      <c r="G134" s="174"/>
      <c r="H134" s="218"/>
      <c r="I134" s="218" t="str" cm="1">
        <f t="array" ref="I134">IF(OR($C134="",$D134="",$E134="",$H134=""),"",_xlfn.SWITCH($H134,"S",5,"C",5,"D",3,"W",2,"N",0,"")*$F134)</f>
        <v/>
      </c>
    </row>
    <row r="135" spans="1:9" x14ac:dyDescent="0.25">
      <c r="A135" s="33"/>
      <c r="B135" s="33"/>
      <c r="C135" s="35"/>
      <c r="D135" s="34"/>
      <c r="E135" s="34"/>
      <c r="F135" s="178"/>
      <c r="G135" s="174"/>
      <c r="H135" s="218"/>
      <c r="I135" s="218" t="str" cm="1">
        <f t="array" ref="I135">IF(OR($C135="",$D135="",$E135="",$H135=""),"",_xlfn.SWITCH($H135,"S",5,"C",5,"D",3,"W",2,"N",0,"")*$F135)</f>
        <v/>
      </c>
    </row>
    <row r="136" spans="1:9" x14ac:dyDescent="0.25">
      <c r="A136" s="33"/>
      <c r="B136" s="33"/>
      <c r="C136" s="35"/>
      <c r="D136" s="34"/>
      <c r="E136" s="34"/>
      <c r="F136" s="178"/>
      <c r="G136" s="174"/>
      <c r="H136" s="218"/>
      <c r="I136" s="218" t="str" cm="1">
        <f t="array" ref="I136">IF(OR($C136="",$D136="",$E136="",$H136=""),"",_xlfn.SWITCH($H136,"S",5,"C",5,"D",3,"W",2,"N",0,"")*$F136)</f>
        <v/>
      </c>
    </row>
    <row r="137" spans="1:9" x14ac:dyDescent="0.25">
      <c r="A137" s="33"/>
      <c r="B137" s="33"/>
      <c r="C137" s="35"/>
      <c r="D137" s="34"/>
      <c r="E137" s="34"/>
      <c r="F137" s="178"/>
      <c r="G137" s="174"/>
      <c r="H137" s="218"/>
      <c r="I137" s="218" t="str" cm="1">
        <f t="array" ref="I137">IF(OR($C137="",$D137="",$E137="",$H137=""),"",_xlfn.SWITCH($H137,"S",5,"C",5,"D",3,"W",2,"N",0,"")*$F137)</f>
        <v/>
      </c>
    </row>
    <row r="138" spans="1:9" ht="13" x14ac:dyDescent="0.25">
      <c r="A138" s="39"/>
      <c r="B138" s="36"/>
      <c r="C138" s="40"/>
      <c r="D138" s="34"/>
      <c r="E138" s="34"/>
      <c r="F138" s="178"/>
      <c r="G138" s="174"/>
      <c r="H138" s="218"/>
      <c r="I138" s="218" t="str" cm="1">
        <f t="array" ref="I138">IF(OR($C138="",$D138="",$E138="",$H138=""),"",_xlfn.SWITCH($H138,"S",5,"C",5,"D",3,"W",2,"N",0,"")*$F138)</f>
        <v/>
      </c>
    </row>
    <row r="139" spans="1:9" x14ac:dyDescent="0.25">
      <c r="A139" s="33"/>
      <c r="B139" s="33"/>
      <c r="C139" s="35"/>
      <c r="D139" s="34"/>
      <c r="E139" s="34"/>
      <c r="F139" s="178"/>
      <c r="G139" s="174"/>
      <c r="H139" s="218"/>
      <c r="I139" s="218" t="str" cm="1">
        <f t="array" ref="I139">IF(OR($C139="",$D139="",$E139="",$H139=""),"",_xlfn.SWITCH($H139,"S",5,"C",5,"D",3,"W",2,"N",0,"")*$F139)</f>
        <v/>
      </c>
    </row>
    <row r="140" spans="1:9" x14ac:dyDescent="0.25">
      <c r="A140" s="33"/>
      <c r="B140" s="33"/>
      <c r="C140" s="35"/>
      <c r="D140" s="34"/>
      <c r="E140" s="34"/>
      <c r="F140" s="178"/>
      <c r="G140" s="174"/>
      <c r="H140" s="218"/>
      <c r="I140" s="218" t="str" cm="1">
        <f t="array" ref="I140">IF(OR($C140="",$D140="",$E140="",$H140=""),"",_xlfn.SWITCH($H140,"S",5,"C",5,"D",3,"W",2,"N",0,"")*$F140)</f>
        <v/>
      </c>
    </row>
    <row r="141" spans="1:9" x14ac:dyDescent="0.25">
      <c r="A141" s="33"/>
      <c r="B141" s="33"/>
      <c r="C141" s="35"/>
      <c r="D141" s="34"/>
      <c r="E141" s="34"/>
      <c r="F141" s="178"/>
      <c r="G141" s="174"/>
      <c r="H141" s="218"/>
      <c r="I141" s="218" t="str" cm="1">
        <f t="array" ref="I141">IF(OR($C141="",$D141="",$E141="",$H141=""),"",_xlfn.SWITCH($H141,"S",5,"C",5,"D",3,"W",2,"N",0,"")*$F141)</f>
        <v/>
      </c>
    </row>
    <row r="142" spans="1:9" x14ac:dyDescent="0.25">
      <c r="A142" s="33"/>
      <c r="B142" s="33"/>
      <c r="C142" s="35"/>
      <c r="D142" s="34"/>
      <c r="E142" s="34"/>
      <c r="F142" s="178"/>
      <c r="G142" s="174"/>
      <c r="H142" s="218"/>
      <c r="I142" s="218" t="str" cm="1">
        <f t="array" ref="I142">IF(OR($C142="",$D142="",$E142="",$H142=""),"",_xlfn.SWITCH($H142,"S",5,"C",5,"D",3,"W",2,"N",0,"")*$F142)</f>
        <v/>
      </c>
    </row>
    <row r="143" spans="1:9" x14ac:dyDescent="0.25">
      <c r="A143" s="33"/>
      <c r="B143" s="33"/>
      <c r="C143" s="35"/>
      <c r="D143" s="34"/>
      <c r="E143" s="34"/>
      <c r="F143" s="178"/>
      <c r="G143" s="174"/>
      <c r="H143" s="218"/>
      <c r="I143" s="218" t="str" cm="1">
        <f t="array" ref="I143">IF(OR($C143="",$D143="",$E143="",$H143=""),"",_xlfn.SWITCH($H143,"S",5,"C",5,"D",3,"W",2,"N",0,"")*$F143)</f>
        <v/>
      </c>
    </row>
    <row r="144" spans="1:9" x14ac:dyDescent="0.25">
      <c r="A144" s="33"/>
      <c r="B144" s="33"/>
      <c r="C144" s="35"/>
      <c r="D144" s="34"/>
      <c r="E144" s="34"/>
      <c r="F144" s="178"/>
      <c r="G144" s="174"/>
      <c r="H144" s="218"/>
      <c r="I144" s="218" t="str" cm="1">
        <f t="array" ref="I144">IF(OR($C144="",$D144="",$E144="",$H144=""),"",_xlfn.SWITCH($H144,"S",5,"C",5,"D",3,"W",2,"N",0,"")*$F144)</f>
        <v/>
      </c>
    </row>
    <row r="145" spans="1:9" ht="13" x14ac:dyDescent="0.25">
      <c r="A145" s="36"/>
      <c r="B145" s="36"/>
      <c r="C145" s="37"/>
      <c r="D145" s="34"/>
      <c r="E145" s="34"/>
      <c r="F145" s="178"/>
      <c r="G145" s="174"/>
      <c r="H145" s="218"/>
      <c r="I145" s="218" t="str" cm="1">
        <f t="array" ref="I145">IF(OR($C145="",$D145="",$E145="",$H145=""),"",_xlfn.SWITCH($H145,"S",5,"C",5,"D",3,"W",2,"N",0,"")*$F145)</f>
        <v/>
      </c>
    </row>
    <row r="146" spans="1:9" x14ac:dyDescent="0.25">
      <c r="A146" s="33"/>
      <c r="B146" s="33"/>
      <c r="C146" s="35"/>
      <c r="D146" s="34"/>
      <c r="E146" s="34"/>
      <c r="F146" s="178"/>
      <c r="G146" s="174"/>
      <c r="H146" s="218"/>
      <c r="I146" s="218" t="str" cm="1">
        <f t="array" ref="I146">IF(OR($C146="",$D146="",$E146="",$H146=""),"",_xlfn.SWITCH($H146,"S",5,"C",5,"D",3,"W",2,"N",0,"")*$F146)</f>
        <v/>
      </c>
    </row>
    <row r="147" spans="1:9" x14ac:dyDescent="0.25">
      <c r="A147" s="33"/>
      <c r="B147" s="33"/>
      <c r="C147" s="35"/>
      <c r="D147" s="34"/>
      <c r="E147" s="34"/>
      <c r="F147" s="178"/>
      <c r="G147" s="174"/>
      <c r="H147" s="218"/>
      <c r="I147" s="218" t="str" cm="1">
        <f t="array" ref="I147">IF(OR($C147="",$D147="",$E147="",$H147=""),"",_xlfn.SWITCH($H147,"S",5,"C",5,"D",3,"W",2,"N",0,"")*$F147)</f>
        <v/>
      </c>
    </row>
    <row r="148" spans="1:9" x14ac:dyDescent="0.25">
      <c r="A148" s="33"/>
      <c r="B148" s="33"/>
      <c r="C148" s="35"/>
      <c r="D148" s="34"/>
      <c r="E148" s="34"/>
      <c r="F148" s="178"/>
      <c r="G148" s="174"/>
      <c r="H148" s="218"/>
      <c r="I148" s="218" t="str" cm="1">
        <f t="array" ref="I148">IF(OR($C148="",$D148="",$E148="",$H148=""),"",_xlfn.SWITCH($H148,"S",5,"C",5,"D",3,"W",2,"N",0,"")*$F148)</f>
        <v/>
      </c>
    </row>
    <row r="149" spans="1:9" ht="13" x14ac:dyDescent="0.25">
      <c r="A149" s="39"/>
      <c r="B149" s="36"/>
      <c r="C149" s="40"/>
      <c r="D149" s="34"/>
      <c r="E149" s="34"/>
      <c r="F149" s="178"/>
      <c r="G149" s="174"/>
      <c r="H149" s="218"/>
      <c r="I149" s="218" t="str" cm="1">
        <f t="array" ref="I149">IF(OR($C149="",$D149="",$E149="",$H149=""),"",_xlfn.SWITCH($H149,"S",5,"C",5,"D",3,"W",2,"N",0,"")*$F149)</f>
        <v/>
      </c>
    </row>
    <row r="150" spans="1:9" x14ac:dyDescent="0.25">
      <c r="A150" s="33"/>
      <c r="B150" s="33"/>
      <c r="C150" s="35"/>
      <c r="D150" s="34"/>
      <c r="E150" s="34"/>
      <c r="F150" s="178"/>
      <c r="G150" s="174"/>
      <c r="H150" s="218"/>
      <c r="I150" s="218" t="str" cm="1">
        <f t="array" ref="I150">IF(OR($C150="",$D150="",$E150="",$H150=""),"",_xlfn.SWITCH($H150,"S",5,"C",5,"D",3,"W",2,"N",0,"")*$F150)</f>
        <v/>
      </c>
    </row>
    <row r="151" spans="1:9" x14ac:dyDescent="0.25">
      <c r="A151" s="33"/>
      <c r="B151" s="33"/>
      <c r="C151" s="35"/>
      <c r="D151" s="34"/>
      <c r="E151" s="34"/>
      <c r="F151" s="178"/>
      <c r="G151" s="174"/>
      <c r="H151" s="218"/>
      <c r="I151" s="218" t="str" cm="1">
        <f t="array" ref="I151">IF(OR($C151="",$D151="",$E151="",$H151=""),"",_xlfn.SWITCH($H151,"S",5,"C",5,"D",3,"W",2,"N",0,"")*$F151)</f>
        <v/>
      </c>
    </row>
    <row r="152" spans="1:9" ht="13" x14ac:dyDescent="0.25">
      <c r="A152" s="36"/>
      <c r="B152" s="36"/>
      <c r="C152" s="37"/>
      <c r="D152" s="34"/>
      <c r="E152" s="34"/>
      <c r="F152" s="178"/>
      <c r="G152" s="174"/>
      <c r="H152" s="218"/>
      <c r="I152" s="218" t="str" cm="1">
        <f t="array" ref="I152">IF(OR($C152="",$D152="",$E152="",$H152=""),"",_xlfn.SWITCH($H152,"S",5,"C",5,"D",3,"W",2,"N",0,"")*$F152)</f>
        <v/>
      </c>
    </row>
    <row r="153" spans="1:9" x14ac:dyDescent="0.25">
      <c r="A153" s="33"/>
      <c r="B153" s="33"/>
      <c r="C153" s="35"/>
      <c r="D153" s="34"/>
      <c r="E153" s="34"/>
      <c r="F153" s="178"/>
      <c r="G153" s="174"/>
      <c r="H153" s="218"/>
      <c r="I153" s="218" t="str" cm="1">
        <f t="array" ref="I153">IF(OR($C153="",$D153="",$E153="",$H153=""),"",_xlfn.SWITCH($H153,"S",5,"C",5,"D",3,"W",2,"N",0,"")*$F153)</f>
        <v/>
      </c>
    </row>
    <row r="154" spans="1:9" x14ac:dyDescent="0.25">
      <c r="A154" s="33"/>
      <c r="B154" s="33"/>
      <c r="C154" s="35"/>
      <c r="D154" s="34"/>
      <c r="E154" s="34"/>
      <c r="F154" s="178"/>
      <c r="G154" s="174"/>
      <c r="H154" s="218"/>
      <c r="I154" s="218" t="str" cm="1">
        <f t="array" ref="I154">IF(OR($C154="",$D154="",$E154="",$H154=""),"",_xlfn.SWITCH($H154,"S",5,"C",5,"D",3,"W",2,"N",0,"")*$F154)</f>
        <v/>
      </c>
    </row>
    <row r="155" spans="1:9" x14ac:dyDescent="0.25">
      <c r="A155" s="33"/>
      <c r="B155" s="33"/>
      <c r="C155" s="35"/>
      <c r="D155" s="34"/>
      <c r="E155" s="34"/>
      <c r="F155" s="178"/>
      <c r="G155" s="174"/>
      <c r="H155" s="218"/>
      <c r="I155" s="218" t="str" cm="1">
        <f t="array" ref="I155">IF(OR($C155="",$D155="",$E155="",$H155=""),"",_xlfn.SWITCH($H155,"S",5,"C",5,"D",3,"W",2,"N",0,"")*$F155)</f>
        <v/>
      </c>
    </row>
    <row r="156" spans="1:9" ht="13" x14ac:dyDescent="0.25">
      <c r="A156" s="36"/>
      <c r="B156" s="36"/>
      <c r="C156" s="37"/>
      <c r="D156" s="34"/>
      <c r="E156" s="34"/>
      <c r="F156" s="178"/>
      <c r="G156" s="174"/>
      <c r="H156" s="218"/>
      <c r="I156" s="218" t="str" cm="1">
        <f t="array" ref="I156">IF(OR($C156="",$D156="",$E156="",$H156=""),"",_xlfn.SWITCH($H156,"S",5,"C",5,"D",3,"W",2,"N",0,"")*$F156)</f>
        <v/>
      </c>
    </row>
    <row r="157" spans="1:9" x14ac:dyDescent="0.25">
      <c r="A157" s="33"/>
      <c r="B157" s="33"/>
      <c r="C157" s="35"/>
      <c r="D157" s="34"/>
      <c r="E157" s="34"/>
      <c r="F157" s="178"/>
      <c r="G157" s="174"/>
      <c r="H157" s="218"/>
      <c r="I157" s="218" t="str" cm="1">
        <f t="array" ref="I157">IF(OR($C157="",$D157="",$E157="",$H157=""),"",_xlfn.SWITCH($H157,"S",5,"C",5,"D",3,"W",2,"N",0,"")*$F157)</f>
        <v/>
      </c>
    </row>
    <row r="158" spans="1:9" x14ac:dyDescent="0.25">
      <c r="A158" s="33"/>
      <c r="B158" s="33"/>
      <c r="C158" s="35"/>
      <c r="D158" s="34"/>
      <c r="E158" s="34"/>
      <c r="F158" s="178"/>
      <c r="G158" s="174"/>
      <c r="H158" s="218"/>
      <c r="I158" s="218" t="str" cm="1">
        <f t="array" ref="I158">IF(OR($C158="",$D158="",$E158="",$H158=""),"",_xlfn.SWITCH($H158,"S",5,"C",5,"D",3,"W",2,"N",0,"")*$F158)</f>
        <v/>
      </c>
    </row>
    <row r="159" spans="1:9" ht="13" x14ac:dyDescent="0.25">
      <c r="A159" s="39"/>
      <c r="B159" s="36"/>
      <c r="C159" s="40"/>
      <c r="D159" s="34"/>
      <c r="E159" s="34"/>
      <c r="F159" s="178"/>
      <c r="G159" s="174"/>
      <c r="H159" s="218"/>
      <c r="I159" s="218" t="str" cm="1">
        <f t="array" ref="I159">IF(OR($C159="",$D159="",$E159="",$H159=""),"",_xlfn.SWITCH($H159,"S",5,"C",5,"D",3,"W",2,"N",0,"")*$F159)</f>
        <v/>
      </c>
    </row>
    <row r="160" spans="1:9" x14ac:dyDescent="0.25">
      <c r="A160" s="33"/>
      <c r="B160" s="33"/>
      <c r="C160" s="35"/>
      <c r="D160" s="34"/>
      <c r="E160" s="34"/>
      <c r="F160" s="178"/>
      <c r="G160" s="174"/>
      <c r="H160" s="218"/>
      <c r="I160" s="218" t="str" cm="1">
        <f t="array" ref="I160">IF(OR($C160="",$D160="",$E160="",$H160=""),"",_xlfn.SWITCH($H160,"S",5,"C",5,"D",3,"W",2,"N",0,"")*$F160)</f>
        <v/>
      </c>
    </row>
    <row r="161" spans="1:9" ht="13" x14ac:dyDescent="0.25">
      <c r="A161" s="39"/>
      <c r="B161" s="36"/>
      <c r="C161" s="40"/>
      <c r="D161" s="34"/>
      <c r="E161" s="34"/>
      <c r="F161" s="178"/>
      <c r="G161" s="174"/>
      <c r="H161" s="218"/>
      <c r="I161" s="218" t="str" cm="1">
        <f t="array" ref="I161">IF(OR($C161="",$D161="",$E161="",$H161=""),"",_xlfn.SWITCH($H161,"S",5,"C",5,"D",3,"W",2,"N",0,"")*$F161)</f>
        <v/>
      </c>
    </row>
    <row r="162" spans="1:9" x14ac:dyDescent="0.25">
      <c r="A162" s="33"/>
      <c r="B162" s="33"/>
      <c r="C162" s="35"/>
      <c r="D162" s="34"/>
    </row>
    <row r="163" spans="1:9" x14ac:dyDescent="0.25">
      <c r="A163" s="33"/>
      <c r="B163" s="33"/>
      <c r="C163" s="35"/>
      <c r="D163" s="34"/>
    </row>
    <row r="164" spans="1:9" x14ac:dyDescent="0.25">
      <c r="A164" s="33"/>
      <c r="B164" s="33"/>
      <c r="C164" s="35"/>
      <c r="D164" s="34"/>
    </row>
    <row r="165" spans="1:9" x14ac:dyDescent="0.25">
      <c r="A165" s="33"/>
      <c r="B165" s="33"/>
      <c r="C165" s="35"/>
      <c r="D165" s="34"/>
    </row>
    <row r="166" spans="1:9" x14ac:dyDescent="0.25">
      <c r="A166" s="33"/>
      <c r="B166" s="33"/>
      <c r="C166" s="35"/>
      <c r="D166" s="34"/>
    </row>
  </sheetData>
  <mergeCells count="8">
    <mergeCell ref="H1:I1"/>
    <mergeCell ref="H2:I2"/>
    <mergeCell ref="A1:E1"/>
    <mergeCell ref="A4:E4"/>
    <mergeCell ref="A2:C2"/>
    <mergeCell ref="D2:E2"/>
    <mergeCell ref="F1:G1"/>
    <mergeCell ref="F2:G2"/>
  </mergeCells>
  <conditionalFormatting sqref="D4:D41">
    <cfRule type="expression" dxfId="64" priority="1">
      <formula>$D4="S"</formula>
    </cfRule>
    <cfRule type="expression" dxfId="63" priority="2">
      <formula>$D4="C"</formula>
    </cfRule>
    <cfRule type="expression" dxfId="62" priority="3">
      <formula>$D4="D"</formula>
    </cfRule>
    <cfRule type="expression" dxfId="61" priority="4">
      <formula>$D4="W"</formula>
    </cfRule>
    <cfRule type="expression" dxfId="60" priority="5">
      <formula>$D4="N"</formula>
    </cfRule>
  </conditionalFormatting>
  <dataValidations count="2">
    <dataValidation type="list" allowBlank="1" showInputMessage="1" showErrorMessage="1" errorTitle="Invalid response" error="Choose S, C, D, W or N from the dropdown." promptTitle="RFT response code" prompt="Select S, C, D, W or N. Add supporting detail in column E." sqref="D5:D41" xr:uid="{C87DDF31-508F-4F7B-8D9D-6CCEFB38EFF1}">
      <formula1>"S,C,D,W,N"</formula1>
    </dataValidation>
    <dataValidation type="list" allowBlank="1" showInputMessage="1" showErrorMessage="1" errorTitle="Invalid classification" error="Select S, C, D, W or N." promptTitle="Evaluator classification" prompt="Confirm the classification after reviewing the supplier code and explanation." sqref="H4:H161" xr:uid="{117D30FB-1967-436C-A025-FE3F2791A662}">
      <formula1>"S,C,D,W,N"</formula1>
    </dataValidation>
  </dataValidations>
  <pageMargins left="0.70866141732283472" right="0.70866141732283472" top="0.74803149606299213" bottom="0.74803149606299213" header="0.31496062992125978" footer="0.31496062992125978"/>
  <pageSetup paperSize="9" scale="62" fitToHeight="0" orientation="portrait"/>
  <headerFooter>
    <oddFooter>&amp;LDetailed Requirements - &amp;A&amp;CPage &amp;P of &amp;N</oddFooter>
  </headerFooter>
  <rowBreaks count="1" manualBreakCount="1">
    <brk id="25" max="4" man="1"/>
  </rowBreaks>
  <colBreaks count="1" manualBreakCount="1">
    <brk id="3"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pageSetUpPr fitToPage="1"/>
  </sheetPr>
  <dimension ref="A1:I22"/>
  <sheetViews>
    <sheetView showGridLines="0" topLeftCell="C1" zoomScale="75" zoomScaleNormal="75" zoomScaleSheetLayoutView="142" workbookViewId="0">
      <pane ySplit="3" topLeftCell="A10" activePane="bottomLeft" state="frozen"/>
      <selection activeCell="K23" sqref="K23"/>
      <selection pane="bottomLeft" activeCell="K23" sqref="K23"/>
    </sheetView>
  </sheetViews>
  <sheetFormatPr defaultColWidth="9.1796875" defaultRowHeight="12.5" x14ac:dyDescent="0.25"/>
  <cols>
    <col min="1" max="1" width="12.6328125" style="10" customWidth="1"/>
    <col min="2" max="2" width="65.453125" style="10" customWidth="1"/>
    <col min="3" max="3" width="11.81640625" style="10" customWidth="1"/>
    <col min="4" max="4" width="27.36328125" style="10" customWidth="1"/>
    <col min="5" max="5" width="54.453125" style="10" customWidth="1"/>
    <col min="6" max="6" width="13.453125" style="10" customWidth="1"/>
    <col min="7" max="7" width="17.36328125" style="10" customWidth="1"/>
    <col min="8" max="8" width="22.6328125" style="10" customWidth="1"/>
    <col min="9" max="9" width="19.1796875" style="10" customWidth="1"/>
    <col min="10" max="16384" width="9.1796875" style="10"/>
  </cols>
  <sheetData>
    <row r="1" spans="1:9" s="9" customFormat="1" ht="13" x14ac:dyDescent="0.25">
      <c r="A1" s="354" t="s">
        <v>972</v>
      </c>
      <c r="B1" s="331"/>
      <c r="C1" s="332"/>
      <c r="D1" s="331"/>
      <c r="E1" s="331"/>
      <c r="F1" s="339" t="s">
        <v>573</v>
      </c>
      <c r="G1" s="340"/>
      <c r="H1" s="338" t="s">
        <v>574</v>
      </c>
      <c r="I1" s="338"/>
    </row>
    <row r="2" spans="1:9" ht="13" x14ac:dyDescent="0.25">
      <c r="A2" s="336" t="s">
        <v>575</v>
      </c>
      <c r="B2" s="331"/>
      <c r="C2" s="337"/>
      <c r="D2" s="333" t="s">
        <v>174</v>
      </c>
      <c r="E2" s="331"/>
      <c r="F2" s="341" t="s">
        <v>576</v>
      </c>
      <c r="G2" s="342"/>
      <c r="H2" s="338" t="s">
        <v>577</v>
      </c>
      <c r="I2" s="338"/>
    </row>
    <row r="3" spans="1:9" ht="65.5" thickBot="1" x14ac:dyDescent="0.3">
      <c r="A3" s="24" t="s">
        <v>172</v>
      </c>
      <c r="B3" s="25" t="s">
        <v>173</v>
      </c>
      <c r="C3" s="25" t="s">
        <v>578</v>
      </c>
      <c r="D3" s="26" t="s">
        <v>579</v>
      </c>
      <c r="E3" s="151" t="s">
        <v>580</v>
      </c>
      <c r="F3" s="171" t="s">
        <v>176</v>
      </c>
      <c r="G3" s="207" t="s">
        <v>170</v>
      </c>
      <c r="H3" s="211" t="s">
        <v>581</v>
      </c>
      <c r="I3" s="211" t="s">
        <v>582</v>
      </c>
    </row>
    <row r="4" spans="1:9" s="13" customFormat="1" ht="25" x14ac:dyDescent="0.25">
      <c r="A4" s="63">
        <v>1</v>
      </c>
      <c r="B4" s="64" t="s">
        <v>973</v>
      </c>
      <c r="C4" s="59" t="s">
        <v>585</v>
      </c>
      <c r="D4" s="27"/>
      <c r="E4" s="152"/>
      <c r="F4" s="179">
        <v>2</v>
      </c>
      <c r="G4" s="222" t="s">
        <v>974</v>
      </c>
      <c r="H4" s="223"/>
      <c r="I4" s="223" t="str" cm="1">
        <f t="array" ref="I4">IF(OR($C4="",$D4="",$E4="",$H4=""),"",_xlfn.SWITCH($H4,"S",5,"C",5,"D",3,"W",2,"N",0,"")*$F4)</f>
        <v/>
      </c>
    </row>
    <row r="5" spans="1:9" s="13" customFormat="1" ht="25" x14ac:dyDescent="0.25">
      <c r="A5" s="63">
        <f t="shared" ref="A5:A22" si="0">A4+1</f>
        <v>2</v>
      </c>
      <c r="B5" s="58" t="s">
        <v>975</v>
      </c>
      <c r="C5" s="59" t="s">
        <v>585</v>
      </c>
      <c r="D5" s="27"/>
      <c r="E5" s="152"/>
      <c r="F5" s="156">
        <v>2</v>
      </c>
      <c r="G5" s="210" t="s">
        <v>976</v>
      </c>
      <c r="H5" s="223"/>
      <c r="I5" s="223" t="str" cm="1">
        <f t="array" ref="I5">IF(OR($C5="",$D5="",$E5="",$H5=""),"",_xlfn.SWITCH($H5,"S",5,"C",5,"D",3,"W",2,"N",0,"")*$F5)</f>
        <v/>
      </c>
    </row>
    <row r="6" spans="1:9" s="13" customFormat="1" x14ac:dyDescent="0.25">
      <c r="A6" s="63">
        <f t="shared" si="0"/>
        <v>3</v>
      </c>
      <c r="B6" s="58" t="s">
        <v>977</v>
      </c>
      <c r="C6" s="59" t="s">
        <v>585</v>
      </c>
      <c r="D6" s="27"/>
      <c r="E6" s="152"/>
      <c r="F6" s="156">
        <v>2</v>
      </c>
      <c r="G6" s="210" t="s">
        <v>978</v>
      </c>
      <c r="H6" s="223"/>
      <c r="I6" s="223" t="str" cm="1">
        <f t="array" ref="I6">IF(OR($C6="",$D6="",$E6="",$H6=""),"",_xlfn.SWITCH($H6,"S",5,"C",5,"D",3,"W",2,"N",0,"")*$F6)</f>
        <v/>
      </c>
    </row>
    <row r="7" spans="1:9" s="8" customFormat="1" x14ac:dyDescent="0.25">
      <c r="A7" s="63">
        <f t="shared" si="0"/>
        <v>4</v>
      </c>
      <c r="B7" s="58" t="s">
        <v>979</v>
      </c>
      <c r="C7" s="59" t="s">
        <v>78</v>
      </c>
      <c r="D7" s="27"/>
      <c r="E7" s="152"/>
      <c r="F7" s="156">
        <v>1</v>
      </c>
      <c r="G7" s="210" t="s">
        <v>980</v>
      </c>
      <c r="H7" s="212"/>
      <c r="I7" s="212" t="str" cm="1">
        <f t="array" ref="I7">IF(OR($C7="",$D7="",$E7="",$H7=""),"",_xlfn.SWITCH($H7,"S",5,"C",5,"D",3,"W",2,"N",0,"")*$F7)</f>
        <v/>
      </c>
    </row>
    <row r="8" spans="1:9" s="8" customFormat="1" ht="62.5" x14ac:dyDescent="0.25">
      <c r="A8" s="63">
        <f t="shared" si="0"/>
        <v>5</v>
      </c>
      <c r="B8" s="58" t="s">
        <v>591</v>
      </c>
      <c r="C8" s="59" t="s">
        <v>585</v>
      </c>
      <c r="D8" s="27"/>
      <c r="E8" s="152"/>
      <c r="F8" s="156">
        <v>2</v>
      </c>
      <c r="G8" s="210" t="s">
        <v>981</v>
      </c>
      <c r="H8" s="212"/>
      <c r="I8" s="212" t="str" cm="1">
        <f t="array" ref="I8">IF(OR($C8="",$D8="",$E8="",$H8=""),"",_xlfn.SWITCH($H8,"S",5,"C",5,"D",3,"W",2,"N",0,"")*$F8)</f>
        <v/>
      </c>
    </row>
    <row r="9" spans="1:9" s="8" customFormat="1" ht="25" x14ac:dyDescent="0.25">
      <c r="A9" s="63">
        <f t="shared" si="0"/>
        <v>6</v>
      </c>
      <c r="B9" s="58" t="s">
        <v>982</v>
      </c>
      <c r="C9" s="59" t="s">
        <v>585</v>
      </c>
      <c r="D9" s="27"/>
      <c r="E9" s="152"/>
      <c r="F9" s="156">
        <v>2</v>
      </c>
      <c r="G9" s="210" t="s">
        <v>983</v>
      </c>
      <c r="H9" s="212"/>
      <c r="I9" s="212" t="str" cm="1">
        <f t="array" ref="I9">IF(OR($C9="",$D9="",$E9="",$H9=""),"",_xlfn.SWITCH($H9,"S",5,"C",5,"D",3,"W",2,"N",0,"")*$F9)</f>
        <v/>
      </c>
    </row>
    <row r="10" spans="1:9" s="8" customFormat="1" ht="37.5" x14ac:dyDescent="0.25">
      <c r="A10" s="63">
        <f t="shared" si="0"/>
        <v>7</v>
      </c>
      <c r="B10" s="58" t="s">
        <v>984</v>
      </c>
      <c r="C10" s="59" t="s">
        <v>585</v>
      </c>
      <c r="D10" s="27"/>
      <c r="E10" s="152"/>
      <c r="F10" s="156">
        <v>2</v>
      </c>
      <c r="G10" s="210" t="s">
        <v>985</v>
      </c>
      <c r="H10" s="212"/>
      <c r="I10" s="212" t="str" cm="1">
        <f t="array" ref="I10">IF(OR($C10="",$D10="",$E10="",$H10=""),"",_xlfn.SWITCH($H10,"S",5,"C",5,"D",3,"W",2,"N",0,"")*$F10)</f>
        <v/>
      </c>
    </row>
    <row r="11" spans="1:9" s="8" customFormat="1" x14ac:dyDescent="0.25">
      <c r="A11" s="63">
        <f t="shared" si="0"/>
        <v>8</v>
      </c>
      <c r="B11" s="58" t="s">
        <v>986</v>
      </c>
      <c r="C11" s="59" t="s">
        <v>585</v>
      </c>
      <c r="D11" s="27"/>
      <c r="E11" s="152"/>
      <c r="F11" s="156">
        <v>2</v>
      </c>
      <c r="G11" s="210" t="s">
        <v>987</v>
      </c>
      <c r="H11" s="212"/>
      <c r="I11" s="212" t="str" cm="1">
        <f t="array" ref="I11">IF(OR($C11="",$D11="",$E11="",$H11=""),"",_xlfn.SWITCH($H11,"S",5,"C",5,"D",3,"W",2,"N",0,"")*$F11)</f>
        <v/>
      </c>
    </row>
    <row r="12" spans="1:9" s="8" customFormat="1" x14ac:dyDescent="0.25">
      <c r="A12" s="63">
        <f t="shared" si="0"/>
        <v>9</v>
      </c>
      <c r="B12" s="58" t="s">
        <v>988</v>
      </c>
      <c r="C12" s="59" t="s">
        <v>585</v>
      </c>
      <c r="D12" s="27"/>
      <c r="E12" s="152"/>
      <c r="F12" s="156">
        <v>2</v>
      </c>
      <c r="G12" s="210" t="s">
        <v>989</v>
      </c>
      <c r="H12" s="212"/>
      <c r="I12" s="212" t="str" cm="1">
        <f t="array" ref="I12">IF(OR($C12="",$D12="",$E12="",$H12=""),"",_xlfn.SWITCH($H12,"S",5,"C",5,"D",3,"W",2,"N",0,"")*$F12)</f>
        <v/>
      </c>
    </row>
    <row r="13" spans="1:9" s="8" customFormat="1" ht="25" x14ac:dyDescent="0.25">
      <c r="A13" s="63">
        <f t="shared" si="0"/>
        <v>10</v>
      </c>
      <c r="B13" s="64" t="s">
        <v>990</v>
      </c>
      <c r="C13" s="59" t="s">
        <v>585</v>
      </c>
      <c r="D13" s="27"/>
      <c r="E13" s="152"/>
      <c r="F13" s="156">
        <v>2</v>
      </c>
      <c r="G13" s="210" t="s">
        <v>991</v>
      </c>
      <c r="H13" s="212"/>
      <c r="I13" s="212" t="str" cm="1">
        <f t="array" ref="I13">IF(OR($C13="",$D13="",$E13="",$H13=""),"",_xlfn.SWITCH($H13,"S",5,"C",5,"D",3,"W",2,"N",0,"")*$F13)</f>
        <v/>
      </c>
    </row>
    <row r="14" spans="1:9" s="8" customFormat="1" x14ac:dyDescent="0.25">
      <c r="A14" s="63">
        <f t="shared" si="0"/>
        <v>11</v>
      </c>
      <c r="B14" s="64" t="s">
        <v>992</v>
      </c>
      <c r="C14" s="59" t="s">
        <v>585</v>
      </c>
      <c r="D14" s="27"/>
      <c r="E14" s="152"/>
      <c r="F14" s="156">
        <v>2</v>
      </c>
      <c r="G14" s="210" t="s">
        <v>993</v>
      </c>
      <c r="H14" s="212"/>
      <c r="I14" s="212" t="str" cm="1">
        <f t="array" ref="I14">IF(OR($C14="",$D14="",$E14="",$H14=""),"",_xlfn.SWITCH($H14,"S",5,"C",5,"D",3,"W",2,"N",0,"")*$F14)</f>
        <v/>
      </c>
    </row>
    <row r="15" spans="1:9" s="8" customFormat="1" ht="25" x14ac:dyDescent="0.25">
      <c r="A15" s="63">
        <f t="shared" si="0"/>
        <v>12</v>
      </c>
      <c r="B15" s="58" t="s">
        <v>994</v>
      </c>
      <c r="C15" s="59" t="s">
        <v>585</v>
      </c>
      <c r="D15" s="27"/>
      <c r="E15" s="152"/>
      <c r="F15" s="156">
        <v>2</v>
      </c>
      <c r="G15" s="210" t="s">
        <v>995</v>
      </c>
      <c r="H15" s="212"/>
      <c r="I15" s="212" t="str" cm="1">
        <f t="array" ref="I15">IF(OR($C15="",$D15="",$E15="",$H15=""),"",_xlfn.SWITCH($H15,"S",5,"C",5,"D",3,"W",2,"N",0,"")*$F15)</f>
        <v/>
      </c>
    </row>
    <row r="16" spans="1:9" s="8" customFormat="1" ht="25" x14ac:dyDescent="0.25">
      <c r="A16" s="63">
        <f t="shared" si="0"/>
        <v>13</v>
      </c>
      <c r="B16" s="58" t="s">
        <v>996</v>
      </c>
      <c r="C16" s="59" t="s">
        <v>585</v>
      </c>
      <c r="D16" s="27"/>
      <c r="E16" s="152"/>
      <c r="F16" s="156">
        <v>2</v>
      </c>
      <c r="G16" s="210" t="s">
        <v>997</v>
      </c>
      <c r="H16" s="212"/>
      <c r="I16" s="212" t="str" cm="1">
        <f t="array" ref="I16">IF(OR($C16="",$D16="",$E16="",$H16=""),"",_xlfn.SWITCH($H16,"S",5,"C",5,"D",3,"W",2,"N",0,"")*$F16)</f>
        <v/>
      </c>
    </row>
    <row r="17" spans="1:9" s="8" customFormat="1" x14ac:dyDescent="0.25">
      <c r="A17" s="63">
        <f t="shared" si="0"/>
        <v>14</v>
      </c>
      <c r="B17" s="58" t="s">
        <v>998</v>
      </c>
      <c r="C17" s="59" t="s">
        <v>585</v>
      </c>
      <c r="D17" s="27"/>
      <c r="E17" s="152"/>
      <c r="F17" s="156">
        <v>2</v>
      </c>
      <c r="G17" s="210" t="s">
        <v>999</v>
      </c>
      <c r="H17" s="212"/>
      <c r="I17" s="212" t="str" cm="1">
        <f t="array" ref="I17">IF(OR($C17="",$D17="",$E17="",$H17=""),"",_xlfn.SWITCH($H17,"S",5,"C",5,"D",3,"W",2,"N",0,"")*$F17)</f>
        <v/>
      </c>
    </row>
    <row r="18" spans="1:9" s="8" customFormat="1" ht="25" x14ac:dyDescent="0.25">
      <c r="A18" s="63">
        <f t="shared" si="0"/>
        <v>15</v>
      </c>
      <c r="B18" s="58" t="s">
        <v>1000</v>
      </c>
      <c r="C18" s="59" t="s">
        <v>78</v>
      </c>
      <c r="D18" s="27"/>
      <c r="E18" s="152"/>
      <c r="F18" s="156">
        <v>1</v>
      </c>
      <c r="G18" s="210" t="s">
        <v>1001</v>
      </c>
      <c r="H18" s="212"/>
      <c r="I18" s="212" t="str" cm="1">
        <f t="array" ref="I18">IF(OR($C18="",$D18="",$E18="",$H18=""),"",_xlfn.SWITCH($H18,"S",5,"C",5,"D",3,"W",2,"N",0,"")*$F18)</f>
        <v/>
      </c>
    </row>
    <row r="19" spans="1:9" s="8" customFormat="1" ht="25" x14ac:dyDescent="0.25">
      <c r="A19" s="63">
        <f t="shared" si="0"/>
        <v>16</v>
      </c>
      <c r="B19" s="58" t="s">
        <v>1002</v>
      </c>
      <c r="C19" s="59" t="s">
        <v>78</v>
      </c>
      <c r="D19" s="27"/>
      <c r="E19" s="152"/>
      <c r="F19" s="156">
        <v>1</v>
      </c>
      <c r="G19" s="210" t="s">
        <v>1003</v>
      </c>
      <c r="H19" s="212"/>
      <c r="I19" s="212" t="str" cm="1">
        <f t="array" ref="I19">IF(OR($C19="",$D19="",$E19="",$H19=""),"",_xlfn.SWITCH($H19,"S",5,"C",5,"D",3,"W",2,"N",0,"")*$F19)</f>
        <v/>
      </c>
    </row>
    <row r="20" spans="1:9" s="8" customFormat="1" x14ac:dyDescent="0.25">
      <c r="A20" s="63">
        <f t="shared" si="0"/>
        <v>17</v>
      </c>
      <c r="B20" s="58" t="s">
        <v>1004</v>
      </c>
      <c r="C20" s="59" t="s">
        <v>78</v>
      </c>
      <c r="D20" s="27"/>
      <c r="E20" s="152"/>
      <c r="F20" s="156">
        <v>1</v>
      </c>
      <c r="G20" s="210" t="s">
        <v>1005</v>
      </c>
      <c r="H20" s="212"/>
      <c r="I20" s="212" t="str" cm="1">
        <f t="array" ref="I20">IF(OR($C20="",$D20="",$E20="",$H20=""),"",_xlfn.SWITCH($H20,"S",5,"C",5,"D",3,"W",2,"N",0,"")*$F20)</f>
        <v/>
      </c>
    </row>
    <row r="21" spans="1:9" s="8" customFormat="1" x14ac:dyDescent="0.25">
      <c r="A21" s="63">
        <f t="shared" si="0"/>
        <v>18</v>
      </c>
      <c r="B21" s="58" t="s">
        <v>1006</v>
      </c>
      <c r="C21" s="59" t="s">
        <v>585</v>
      </c>
      <c r="D21" s="27"/>
      <c r="E21" s="152"/>
      <c r="F21" s="156">
        <v>2</v>
      </c>
      <c r="G21" s="210" t="s">
        <v>1007</v>
      </c>
      <c r="H21" s="212"/>
      <c r="I21" s="212" t="str" cm="1">
        <f t="array" ref="I21">IF(OR($C21="",$D21="",$E21="",$H21=""),"",_xlfn.SWITCH($H21,"S",5,"C",5,"D",3,"W",2,"N",0,"")*$F21)</f>
        <v/>
      </c>
    </row>
    <row r="22" spans="1:9" s="8" customFormat="1" x14ac:dyDescent="0.25">
      <c r="A22" s="63">
        <f t="shared" si="0"/>
        <v>19</v>
      </c>
      <c r="B22" s="58" t="s">
        <v>1008</v>
      </c>
      <c r="C22" s="59" t="s">
        <v>585</v>
      </c>
      <c r="D22" s="27"/>
      <c r="E22" s="152"/>
      <c r="F22" s="156">
        <v>2</v>
      </c>
      <c r="G22" s="210" t="s">
        <v>1009</v>
      </c>
      <c r="H22" s="212"/>
      <c r="I22" s="212" t="str" cm="1">
        <f t="array" ref="I22">IF(OR($C22="",$D22="",$E22="",$H22=""),"",_xlfn.SWITCH($H22,"S",5,"C",5,"D",3,"W",2,"N",0,"")*$F22)</f>
        <v/>
      </c>
    </row>
  </sheetData>
  <mergeCells count="7">
    <mergeCell ref="H1:I1"/>
    <mergeCell ref="H2:I2"/>
    <mergeCell ref="A1:E1"/>
    <mergeCell ref="A2:C2"/>
    <mergeCell ref="D2:E2"/>
    <mergeCell ref="F1:G1"/>
    <mergeCell ref="F2:G2"/>
  </mergeCells>
  <conditionalFormatting sqref="D4:D22">
    <cfRule type="expression" dxfId="59" priority="1">
      <formula>$D4="S"</formula>
    </cfRule>
    <cfRule type="expression" dxfId="58" priority="2">
      <formula>$D4="C"</formula>
    </cfRule>
    <cfRule type="expression" dxfId="57" priority="3">
      <formula>$D4="D"</formula>
    </cfRule>
    <cfRule type="expression" dxfId="56" priority="4">
      <formula>$D4="W"</formula>
    </cfRule>
    <cfRule type="expression" dxfId="55" priority="5">
      <formula>$D4="N"</formula>
    </cfRule>
  </conditionalFormatting>
  <dataValidations count="2">
    <dataValidation type="list" allowBlank="1" showInputMessage="1" showErrorMessage="1" errorTitle="Invalid response" error="Choose S, C, D, W or N from the dropdown." promptTitle="RFT response code" prompt="Select S, C, D, W or N. Add supporting detail in column E." sqref="D4:D22" xr:uid="{BA7F604A-2723-4258-A127-0A9F1CDB40DD}">
      <formula1>"S,C,D,W,N"</formula1>
    </dataValidation>
    <dataValidation type="list" allowBlank="1" showInputMessage="1" showErrorMessage="1" errorTitle="Invalid classification" error="Select S, C, D, W or N." promptTitle="Evaluator classification" prompt="Confirm the classification after reviewing the supplier code and explanation." sqref="H4:H22" xr:uid="{5CC4F7A3-D4D8-4B55-8A9C-2F9E1847F6D9}">
      <formula1>"S,C,D,W,N"</formula1>
    </dataValidation>
  </dataValidations>
  <pageMargins left="0.70866141732283472" right="0.70866141732283472" top="0.74803149606299213" bottom="0.74803149606299213" header="0.31496062992125978" footer="0.31496062992125978"/>
  <pageSetup paperSize="9" scale="61" fitToHeight="0" orientation="portrait"/>
  <headerFooter>
    <oddFooter>&amp;LDetailed Requirements - &amp;A&amp;CPage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40"/>
  <sheetViews>
    <sheetView showGridLines="0" topLeftCell="B1" zoomScale="75" zoomScaleNormal="75" zoomScaleSheetLayoutView="110" workbookViewId="0">
      <pane ySplit="3" topLeftCell="A4" activePane="bottomLeft" state="frozen"/>
      <selection activeCell="K23" sqref="K23"/>
      <selection pane="bottomLeft" activeCell="K23" sqref="K23"/>
    </sheetView>
  </sheetViews>
  <sheetFormatPr defaultColWidth="9.1796875" defaultRowHeight="12.5" x14ac:dyDescent="0.25"/>
  <cols>
    <col min="1" max="1" width="12.6328125" style="10" customWidth="1"/>
    <col min="2" max="2" width="65.453125" style="10" customWidth="1"/>
    <col min="3" max="3" width="11.81640625" style="10" customWidth="1"/>
    <col min="4" max="4" width="27.36328125" style="10" customWidth="1"/>
    <col min="5" max="5" width="54.453125" style="10" customWidth="1"/>
    <col min="6" max="6" width="13.453125" style="10" customWidth="1"/>
    <col min="7" max="7" width="17.36328125" style="10" customWidth="1"/>
    <col min="8" max="8" width="22.6328125" style="10" customWidth="1"/>
    <col min="9" max="9" width="19.1796875" style="10" customWidth="1"/>
    <col min="10" max="16384" width="9.1796875" style="10"/>
  </cols>
  <sheetData>
    <row r="1" spans="1:9" s="9" customFormat="1" ht="13" x14ac:dyDescent="0.25">
      <c r="A1" s="354" t="s">
        <v>1010</v>
      </c>
      <c r="B1" s="331"/>
      <c r="C1" s="332"/>
      <c r="D1" s="331"/>
      <c r="E1" s="331"/>
      <c r="F1" s="339" t="s">
        <v>573</v>
      </c>
      <c r="G1" s="340"/>
      <c r="H1" s="338" t="s">
        <v>574</v>
      </c>
      <c r="I1" s="338"/>
    </row>
    <row r="2" spans="1:9" ht="13" x14ac:dyDescent="0.25">
      <c r="A2" s="336" t="s">
        <v>1011</v>
      </c>
      <c r="B2" s="331"/>
      <c r="C2" s="337"/>
      <c r="D2" s="333" t="s">
        <v>174</v>
      </c>
      <c r="E2" s="331"/>
      <c r="F2" s="341" t="s">
        <v>576</v>
      </c>
      <c r="G2" s="342"/>
      <c r="H2" s="338" t="s">
        <v>577</v>
      </c>
      <c r="I2" s="338"/>
    </row>
    <row r="3" spans="1:9" ht="65.5" thickBot="1" x14ac:dyDescent="0.3">
      <c r="A3" s="25" t="s">
        <v>172</v>
      </c>
      <c r="B3" s="25" t="s">
        <v>173</v>
      </c>
      <c r="C3" s="25" t="s">
        <v>578</v>
      </c>
      <c r="D3" s="26" t="s">
        <v>579</v>
      </c>
      <c r="E3" s="151" t="s">
        <v>580</v>
      </c>
      <c r="F3" s="171" t="s">
        <v>176</v>
      </c>
      <c r="G3" s="207" t="s">
        <v>170</v>
      </c>
      <c r="H3" s="211" t="s">
        <v>581</v>
      </c>
      <c r="I3" s="211" t="s">
        <v>582</v>
      </c>
    </row>
    <row r="4" spans="1:9" ht="14" x14ac:dyDescent="0.25">
      <c r="A4" s="355" t="s">
        <v>1012</v>
      </c>
      <c r="B4" s="331"/>
      <c r="C4" s="332"/>
      <c r="D4" s="331"/>
      <c r="E4" s="331"/>
      <c r="F4" s="159"/>
      <c r="G4" s="208"/>
      <c r="H4" s="212"/>
      <c r="I4" s="212" t="str" cm="1">
        <f t="array" ref="I4">IF(OR($C4="",$D4="",$E4="",$H4=""),"",_xlfn.SWITCH($H4,"S",5,"C",5,"D",3,"W",2,"N",0,"")*$F4)</f>
        <v/>
      </c>
    </row>
    <row r="5" spans="1:9" ht="25" x14ac:dyDescent="0.25">
      <c r="A5" s="99">
        <v>1</v>
      </c>
      <c r="B5" s="72" t="s">
        <v>1013</v>
      </c>
      <c r="C5" s="59" t="s">
        <v>585</v>
      </c>
      <c r="D5" s="98"/>
      <c r="E5" s="180"/>
      <c r="F5" s="154">
        <v>2</v>
      </c>
      <c r="G5" s="209" t="s">
        <v>1014</v>
      </c>
      <c r="H5" s="212"/>
      <c r="I5" s="212" t="str" cm="1">
        <f t="array" ref="I5">IF(OR($C5="",$D5="",$E5="",$H5=""),"",_xlfn.SWITCH($H5,"S",5,"C",5,"D",3,"W",2,"N",0,"")*$F5)</f>
        <v/>
      </c>
    </row>
    <row r="6" spans="1:9" ht="25" x14ac:dyDescent="0.25">
      <c r="A6" s="99">
        <f t="shared" ref="A6:A28" si="0">A5+1</f>
        <v>2</v>
      </c>
      <c r="B6" s="72" t="s">
        <v>1015</v>
      </c>
      <c r="C6" s="59" t="s">
        <v>585</v>
      </c>
      <c r="D6" s="98"/>
      <c r="E6" s="180"/>
      <c r="F6" s="154">
        <v>2</v>
      </c>
      <c r="G6" s="209" t="s">
        <v>1016</v>
      </c>
      <c r="H6" s="212"/>
      <c r="I6" s="212" t="str" cm="1">
        <f t="array" ref="I6">IF(OR($C6="",$D6="",$E6="",$H6=""),"",_xlfn.SWITCH($H6,"S",5,"C",5,"D",3,"W",2,"N",0,"")*$F6)</f>
        <v/>
      </c>
    </row>
    <row r="7" spans="1:9" ht="25" x14ac:dyDescent="0.25">
      <c r="A7" s="99">
        <f t="shared" si="0"/>
        <v>3</v>
      </c>
      <c r="B7" s="72" t="s">
        <v>1017</v>
      </c>
      <c r="C7" s="59" t="s">
        <v>585</v>
      </c>
      <c r="D7" s="98"/>
      <c r="E7" s="180"/>
      <c r="F7" s="154">
        <v>2</v>
      </c>
      <c r="G7" s="209" t="s">
        <v>1018</v>
      </c>
      <c r="H7" s="212"/>
      <c r="I7" s="212" t="str" cm="1">
        <f t="array" ref="I7">IF(OR($C7="",$D7="",$E7="",$H7=""),"",_xlfn.SWITCH($H7,"S",5,"C",5,"D",3,"W",2,"N",0,"")*$F7)</f>
        <v/>
      </c>
    </row>
    <row r="8" spans="1:9" ht="62.5" x14ac:dyDescent="0.25">
      <c r="A8" s="99">
        <f t="shared" si="0"/>
        <v>4</v>
      </c>
      <c r="B8" s="72" t="s">
        <v>591</v>
      </c>
      <c r="C8" s="59" t="s">
        <v>585</v>
      </c>
      <c r="D8" s="98"/>
      <c r="E8" s="180"/>
      <c r="F8" s="154">
        <v>2</v>
      </c>
      <c r="G8" s="209" t="s">
        <v>1019</v>
      </c>
      <c r="H8" s="212"/>
      <c r="I8" s="212" t="str" cm="1">
        <f t="array" ref="I8">IF(OR($C8="",$D8="",$E8="",$H8=""),"",_xlfn.SWITCH($H8,"S",5,"C",5,"D",3,"W",2,"N",0,"")*$F8)</f>
        <v/>
      </c>
    </row>
    <row r="9" spans="1:9" ht="25" x14ac:dyDescent="0.25">
      <c r="A9" s="99">
        <f t="shared" si="0"/>
        <v>5</v>
      </c>
      <c r="B9" s="72" t="s">
        <v>1020</v>
      </c>
      <c r="C9" s="59" t="s">
        <v>585</v>
      </c>
      <c r="D9" s="98"/>
      <c r="E9" s="180"/>
      <c r="F9" s="154">
        <v>2</v>
      </c>
      <c r="G9" s="209" t="s">
        <v>1021</v>
      </c>
      <c r="H9" s="212"/>
      <c r="I9" s="212" t="str" cm="1">
        <f t="array" ref="I9">IF(OR($C9="",$D9="",$E9="",$H9=""),"",_xlfn.SWITCH($H9,"S",5,"C",5,"D",3,"W",2,"N",0,"")*$F9)</f>
        <v/>
      </c>
    </row>
    <row r="10" spans="1:9" ht="25" x14ac:dyDescent="0.25">
      <c r="A10" s="99">
        <f t="shared" si="0"/>
        <v>6</v>
      </c>
      <c r="B10" s="72" t="s">
        <v>1022</v>
      </c>
      <c r="C10" s="59" t="s">
        <v>78</v>
      </c>
      <c r="D10" s="98"/>
      <c r="E10" s="180"/>
      <c r="F10" s="154">
        <v>1</v>
      </c>
      <c r="G10" s="209" t="s">
        <v>1023</v>
      </c>
      <c r="H10" s="212"/>
      <c r="I10" s="212" t="str" cm="1">
        <f t="array" ref="I10">IF(OR($C10="",$D10="",$E10="",$H10=""),"",_xlfn.SWITCH($H10,"S",5,"C",5,"D",3,"W",2,"N",0,"")*$F10)</f>
        <v/>
      </c>
    </row>
    <row r="11" spans="1:9" ht="25" x14ac:dyDescent="0.25">
      <c r="A11" s="99">
        <f t="shared" si="0"/>
        <v>7</v>
      </c>
      <c r="B11" s="72" t="s">
        <v>1024</v>
      </c>
      <c r="C11" s="59" t="s">
        <v>78</v>
      </c>
      <c r="D11" s="98"/>
      <c r="E11" s="180"/>
      <c r="F11" s="154">
        <v>1</v>
      </c>
      <c r="G11" s="209" t="s">
        <v>1025</v>
      </c>
      <c r="H11" s="212"/>
      <c r="I11" s="212" t="str" cm="1">
        <f t="array" ref="I11">IF(OR($C11="",$D11="",$E11="",$H11=""),"",_xlfn.SWITCH($H11,"S",5,"C",5,"D",3,"W",2,"N",0,"")*$F11)</f>
        <v/>
      </c>
    </row>
    <row r="12" spans="1:9" x14ac:dyDescent="0.25">
      <c r="A12" s="99">
        <f t="shared" si="0"/>
        <v>8</v>
      </c>
      <c r="B12" s="72" t="s">
        <v>1026</v>
      </c>
      <c r="C12" s="59" t="s">
        <v>585</v>
      </c>
      <c r="D12" s="98"/>
      <c r="E12" s="180"/>
      <c r="F12" s="154">
        <v>2</v>
      </c>
      <c r="G12" s="209" t="s">
        <v>1027</v>
      </c>
      <c r="H12" s="212"/>
      <c r="I12" s="212" t="str" cm="1">
        <f t="array" ref="I12">IF(OR($C12="",$D12="",$E12="",$H12=""),"",_xlfn.SWITCH($H12,"S",5,"C",5,"D",3,"W",2,"N",0,"")*$F12)</f>
        <v/>
      </c>
    </row>
    <row r="13" spans="1:9" x14ac:dyDescent="0.25">
      <c r="A13" s="99">
        <f t="shared" si="0"/>
        <v>9</v>
      </c>
      <c r="B13" s="72" t="s">
        <v>1028</v>
      </c>
      <c r="C13" s="59" t="s">
        <v>585</v>
      </c>
      <c r="D13" s="98"/>
      <c r="E13" s="180"/>
      <c r="F13" s="154">
        <v>2</v>
      </c>
      <c r="G13" s="209" t="s">
        <v>1029</v>
      </c>
      <c r="H13" s="212"/>
      <c r="I13" s="212" t="str" cm="1">
        <f t="array" ref="I13">IF(OR($C13="",$D13="",$E13="",$H13=""),"",_xlfn.SWITCH($H13,"S",5,"C",5,"D",3,"W",2,"N",0,"")*$F13)</f>
        <v/>
      </c>
    </row>
    <row r="14" spans="1:9" x14ac:dyDescent="0.25">
      <c r="A14" s="99">
        <f t="shared" si="0"/>
        <v>10</v>
      </c>
      <c r="B14" s="72" t="s">
        <v>1030</v>
      </c>
      <c r="C14" s="59" t="s">
        <v>585</v>
      </c>
      <c r="D14" s="98"/>
      <c r="E14" s="180"/>
      <c r="F14" s="154">
        <v>2</v>
      </c>
      <c r="G14" s="209" t="s">
        <v>1031</v>
      </c>
      <c r="H14" s="212"/>
      <c r="I14" s="212" t="str" cm="1">
        <f t="array" ref="I14">IF(OR($C14="",$D14="",$E14="",$H14=""),"",_xlfn.SWITCH($H14,"S",5,"C",5,"D",3,"W",2,"N",0,"")*$F14)</f>
        <v/>
      </c>
    </row>
    <row r="15" spans="1:9" x14ac:dyDescent="0.25">
      <c r="A15" s="99">
        <f t="shared" si="0"/>
        <v>11</v>
      </c>
      <c r="B15" s="72" t="s">
        <v>1032</v>
      </c>
      <c r="C15" s="59" t="s">
        <v>78</v>
      </c>
      <c r="D15" s="98"/>
      <c r="E15" s="180"/>
      <c r="F15" s="154">
        <v>1</v>
      </c>
      <c r="G15" s="209" t="s">
        <v>1033</v>
      </c>
      <c r="H15" s="212"/>
      <c r="I15" s="212" t="str" cm="1">
        <f t="array" ref="I15">IF(OR($C15="",$D15="",$E15="",$H15=""),"",_xlfn.SWITCH($H15,"S",5,"C",5,"D",3,"W",2,"N",0,"")*$F15)</f>
        <v/>
      </c>
    </row>
    <row r="16" spans="1:9" x14ac:dyDescent="0.25">
      <c r="A16" s="99">
        <f t="shared" si="0"/>
        <v>12</v>
      </c>
      <c r="B16" s="72" t="s">
        <v>1034</v>
      </c>
      <c r="C16" s="59" t="s">
        <v>78</v>
      </c>
      <c r="D16" s="98"/>
      <c r="E16" s="180"/>
      <c r="F16" s="154">
        <v>1</v>
      </c>
      <c r="G16" s="209" t="s">
        <v>1035</v>
      </c>
      <c r="H16" s="212"/>
      <c r="I16" s="212" t="str" cm="1">
        <f t="array" ref="I16">IF(OR($C16="",$D16="",$E16="",$H16=""),"",_xlfn.SWITCH($H16,"S",5,"C",5,"D",3,"W",2,"N",0,"")*$F16)</f>
        <v/>
      </c>
    </row>
    <row r="17" spans="1:9" ht="25" x14ac:dyDescent="0.25">
      <c r="A17" s="99">
        <f t="shared" si="0"/>
        <v>13</v>
      </c>
      <c r="B17" s="72" t="s">
        <v>1036</v>
      </c>
      <c r="C17" s="59" t="s">
        <v>78</v>
      </c>
      <c r="D17" s="98"/>
      <c r="E17" s="180"/>
      <c r="F17" s="154">
        <v>1</v>
      </c>
      <c r="G17" s="209" t="s">
        <v>1037</v>
      </c>
      <c r="H17" s="212"/>
      <c r="I17" s="212" t="str" cm="1">
        <f t="array" ref="I17">IF(OR($C17="",$D17="",$E17="",$H17=""),"",_xlfn.SWITCH($H17,"S",5,"C",5,"D",3,"W",2,"N",0,"")*$F17)</f>
        <v/>
      </c>
    </row>
    <row r="18" spans="1:9" s="8" customFormat="1" ht="25" x14ac:dyDescent="0.25">
      <c r="A18" s="99">
        <f t="shared" si="0"/>
        <v>14</v>
      </c>
      <c r="B18" s="72" t="s">
        <v>1038</v>
      </c>
      <c r="C18" s="59" t="s">
        <v>78</v>
      </c>
      <c r="D18" s="98"/>
      <c r="E18" s="180"/>
      <c r="F18" s="156">
        <v>1</v>
      </c>
      <c r="G18" s="210" t="s">
        <v>1039</v>
      </c>
      <c r="H18" s="212"/>
      <c r="I18" s="212" t="str" cm="1">
        <f t="array" ref="I18">IF(OR($C18="",$D18="",$E18="",$H18=""),"",_xlfn.SWITCH($H18,"S",5,"C",5,"D",3,"W",2,"N",0,"")*$F18)</f>
        <v/>
      </c>
    </row>
    <row r="19" spans="1:9" s="8" customFormat="1" x14ac:dyDescent="0.25">
      <c r="A19" s="99">
        <f t="shared" si="0"/>
        <v>15</v>
      </c>
      <c r="B19" s="72" t="s">
        <v>1040</v>
      </c>
      <c r="C19" s="59" t="s">
        <v>585</v>
      </c>
      <c r="D19" s="98"/>
      <c r="E19" s="180"/>
      <c r="F19" s="156">
        <v>2</v>
      </c>
      <c r="G19" s="210" t="s">
        <v>1041</v>
      </c>
      <c r="H19" s="212"/>
      <c r="I19" s="212" t="str" cm="1">
        <f t="array" ref="I19">IF(OR($C19="",$D19="",$E19="",$H19=""),"",_xlfn.SWITCH($H19,"S",5,"C",5,"D",3,"W",2,"N",0,"")*$F19)</f>
        <v/>
      </c>
    </row>
    <row r="20" spans="1:9" ht="25" x14ac:dyDescent="0.25">
      <c r="A20" s="99">
        <f t="shared" si="0"/>
        <v>16</v>
      </c>
      <c r="B20" s="72" t="s">
        <v>1042</v>
      </c>
      <c r="C20" s="59" t="s">
        <v>585</v>
      </c>
      <c r="D20" s="98"/>
      <c r="E20" s="180"/>
      <c r="F20" s="154">
        <v>2</v>
      </c>
      <c r="G20" s="209" t="s">
        <v>1043</v>
      </c>
      <c r="H20" s="212"/>
      <c r="I20" s="212" t="str" cm="1">
        <f t="array" ref="I20">IF(OR($C20="",$D20="",$E20="",$H20=""),"",_xlfn.SWITCH($H20,"S",5,"C",5,"D",3,"W",2,"N",0,"")*$F20)</f>
        <v/>
      </c>
    </row>
    <row r="21" spans="1:9" ht="25" x14ac:dyDescent="0.25">
      <c r="A21" s="99">
        <f t="shared" si="0"/>
        <v>17</v>
      </c>
      <c r="B21" s="72" t="s">
        <v>1044</v>
      </c>
      <c r="C21" s="59" t="s">
        <v>585</v>
      </c>
      <c r="D21" s="98"/>
      <c r="E21" s="180"/>
      <c r="F21" s="154">
        <v>2</v>
      </c>
      <c r="G21" s="209" t="s">
        <v>1045</v>
      </c>
      <c r="H21" s="212"/>
      <c r="I21" s="212" t="str" cm="1">
        <f t="array" ref="I21">IF(OR($C21="",$D21="",$E21="",$H21=""),"",_xlfn.SWITCH($H21,"S",5,"C",5,"D",3,"W",2,"N",0,"")*$F21)</f>
        <v/>
      </c>
    </row>
    <row r="22" spans="1:9" ht="25" x14ac:dyDescent="0.25">
      <c r="A22" s="99">
        <f t="shared" si="0"/>
        <v>18</v>
      </c>
      <c r="B22" s="72" t="s">
        <v>1046</v>
      </c>
      <c r="C22" s="59" t="s">
        <v>585</v>
      </c>
      <c r="D22" s="98"/>
      <c r="E22" s="180"/>
      <c r="F22" s="154">
        <v>2</v>
      </c>
      <c r="G22" s="209" t="s">
        <v>1047</v>
      </c>
      <c r="H22" s="212"/>
      <c r="I22" s="212" t="str" cm="1">
        <f t="array" ref="I22">IF(OR($C22="",$D22="",$E22="",$H22=""),"",_xlfn.SWITCH($H22,"S",5,"C",5,"D",3,"W",2,"N",0,"")*$F22)</f>
        <v/>
      </c>
    </row>
    <row r="23" spans="1:9" x14ac:dyDescent="0.25">
      <c r="A23" s="99">
        <f t="shared" si="0"/>
        <v>19</v>
      </c>
      <c r="B23" s="72" t="s">
        <v>1048</v>
      </c>
      <c r="C23" s="59" t="s">
        <v>585</v>
      </c>
      <c r="D23" s="98"/>
      <c r="E23" s="180"/>
      <c r="F23" s="154">
        <v>2</v>
      </c>
      <c r="G23" s="209" t="s">
        <v>1049</v>
      </c>
      <c r="H23" s="212"/>
      <c r="I23" s="212" t="str" cm="1">
        <f t="array" ref="I23">IF(OR($C23="",$D23="",$E23="",$H23=""),"",_xlfn.SWITCH($H23,"S",5,"C",5,"D",3,"W",2,"N",0,"")*$F23)</f>
        <v/>
      </c>
    </row>
    <row r="24" spans="1:9" ht="25" x14ac:dyDescent="0.25">
      <c r="A24" s="99">
        <f t="shared" si="0"/>
        <v>20</v>
      </c>
      <c r="B24" s="72" t="s">
        <v>1050</v>
      </c>
      <c r="C24" s="59" t="s">
        <v>78</v>
      </c>
      <c r="D24" s="98"/>
      <c r="E24" s="180"/>
      <c r="F24" s="154">
        <v>1</v>
      </c>
      <c r="G24" s="209" t="s">
        <v>1051</v>
      </c>
      <c r="H24" s="212"/>
      <c r="I24" s="212" t="str" cm="1">
        <f t="array" ref="I24">IF(OR($C24="",$D24="",$E24="",$H24=""),"",_xlfn.SWITCH($H24,"S",5,"C",5,"D",3,"W",2,"N",0,"")*$F24)</f>
        <v/>
      </c>
    </row>
    <row r="25" spans="1:9" ht="25" x14ac:dyDescent="0.25">
      <c r="A25" s="99">
        <f t="shared" si="0"/>
        <v>21</v>
      </c>
      <c r="B25" s="72" t="s">
        <v>1052</v>
      </c>
      <c r="C25" s="59" t="s">
        <v>78</v>
      </c>
      <c r="D25" s="98"/>
      <c r="E25" s="180"/>
      <c r="F25" s="154">
        <v>1</v>
      </c>
      <c r="G25" s="209" t="s">
        <v>1053</v>
      </c>
      <c r="H25" s="212"/>
      <c r="I25" s="212" t="str" cm="1">
        <f t="array" ref="I25">IF(OR($C25="",$D25="",$E25="",$H25=""),"",_xlfn.SWITCH($H25,"S",5,"C",5,"D",3,"W",2,"N",0,"")*$F25)</f>
        <v/>
      </c>
    </row>
    <row r="26" spans="1:9" ht="25" x14ac:dyDescent="0.25">
      <c r="A26" s="99">
        <f t="shared" si="0"/>
        <v>22</v>
      </c>
      <c r="B26" s="72" t="s">
        <v>1054</v>
      </c>
      <c r="C26" s="59" t="s">
        <v>78</v>
      </c>
      <c r="D26" s="98"/>
      <c r="E26" s="180"/>
      <c r="F26" s="154">
        <v>1</v>
      </c>
      <c r="G26" s="209" t="s">
        <v>1055</v>
      </c>
      <c r="H26" s="212"/>
      <c r="I26" s="212" t="str" cm="1">
        <f t="array" ref="I26">IF(OR($C26="",$D26="",$E26="",$H26=""),"",_xlfn.SWITCH($H26,"S",5,"C",5,"D",3,"W",2,"N",0,"")*$F26)</f>
        <v/>
      </c>
    </row>
    <row r="27" spans="1:9" x14ac:dyDescent="0.25">
      <c r="A27" s="99">
        <f t="shared" si="0"/>
        <v>23</v>
      </c>
      <c r="B27" s="72" t="s">
        <v>1056</v>
      </c>
      <c r="C27" s="59" t="s">
        <v>585</v>
      </c>
      <c r="D27" s="98"/>
      <c r="E27" s="180"/>
      <c r="F27" s="154">
        <v>2</v>
      </c>
      <c r="G27" s="209" t="s">
        <v>1057</v>
      </c>
      <c r="H27" s="212"/>
      <c r="I27" s="212" t="str" cm="1">
        <f t="array" ref="I27">IF(OR($C27="",$D27="",$E27="",$H27=""),"",_xlfn.SWITCH($H27,"S",5,"C",5,"D",3,"W",2,"N",0,"")*$F27)</f>
        <v/>
      </c>
    </row>
    <row r="28" spans="1:9" ht="25" x14ac:dyDescent="0.25">
      <c r="A28" s="99">
        <f t="shared" si="0"/>
        <v>24</v>
      </c>
      <c r="B28" s="72" t="s">
        <v>1058</v>
      </c>
      <c r="C28" s="59" t="s">
        <v>585</v>
      </c>
      <c r="D28" s="98"/>
      <c r="E28" s="180"/>
      <c r="F28" s="154">
        <v>2</v>
      </c>
      <c r="G28" s="209" t="s">
        <v>1059</v>
      </c>
      <c r="H28" s="212"/>
      <c r="I28" s="212" t="str" cm="1">
        <f t="array" ref="I28">IF(OR($C28="",$D28="",$E28="",$H28=""),"",_xlfn.SWITCH($H28,"S",5,"C",5,"D",3,"W",2,"N",0,"")*$F28)</f>
        <v/>
      </c>
    </row>
    <row r="29" spans="1:9" ht="14" x14ac:dyDescent="0.25">
      <c r="A29" s="355" t="s">
        <v>1060</v>
      </c>
      <c r="B29" s="331"/>
      <c r="C29" s="332"/>
      <c r="D29" s="331"/>
      <c r="E29" s="331"/>
      <c r="F29" s="154"/>
      <c r="G29" s="209"/>
      <c r="H29" s="212"/>
      <c r="I29" s="212" t="str" cm="1">
        <f t="array" ref="I29">IF(OR($C29="",$D29="",$E29="",$H29=""),"",_xlfn.SWITCH($H29,"S",5,"C",5,"D",3,"W",2,"N",0,"")*$F29)</f>
        <v/>
      </c>
    </row>
    <row r="30" spans="1:9" x14ac:dyDescent="0.25">
      <c r="A30" s="99">
        <f>A28+1</f>
        <v>25</v>
      </c>
      <c r="B30" s="72" t="s">
        <v>1061</v>
      </c>
      <c r="C30" s="59" t="s">
        <v>585</v>
      </c>
      <c r="D30" s="98"/>
      <c r="E30" s="180"/>
      <c r="F30" s="154">
        <v>2</v>
      </c>
      <c r="G30" s="209" t="s">
        <v>1062</v>
      </c>
      <c r="H30" s="212"/>
      <c r="I30" s="212" t="str" cm="1">
        <f t="array" ref="I30">IF(OR($C30="",$D30="",$E30="",$H30=""),"",_xlfn.SWITCH($H30,"S",5,"C",5,"D",3,"W",2,"N",0,"")*$F30)</f>
        <v/>
      </c>
    </row>
    <row r="31" spans="1:9" x14ac:dyDescent="0.25">
      <c r="A31" s="99">
        <f>A30+1</f>
        <v>26</v>
      </c>
      <c r="B31" s="72" t="s">
        <v>1063</v>
      </c>
      <c r="C31" s="59" t="s">
        <v>585</v>
      </c>
      <c r="D31" s="98"/>
      <c r="E31" s="180"/>
      <c r="F31" s="154">
        <v>2</v>
      </c>
      <c r="G31" s="209" t="s">
        <v>1064</v>
      </c>
      <c r="H31" s="212"/>
      <c r="I31" s="212" t="str" cm="1">
        <f t="array" ref="I31">IF(OR($C31="",$D31="",$E31="",$H31=""),"",_xlfn.SWITCH($H31,"S",5,"C",5,"D",3,"W",2,"N",0,"")*$F31)</f>
        <v/>
      </c>
    </row>
    <row r="32" spans="1:9" ht="14" x14ac:dyDescent="0.25">
      <c r="A32" s="355" t="s">
        <v>1065</v>
      </c>
      <c r="B32" s="331"/>
      <c r="C32" s="332"/>
      <c r="D32" s="331"/>
      <c r="E32" s="331"/>
      <c r="F32" s="154"/>
      <c r="G32" s="209"/>
      <c r="H32" s="212"/>
      <c r="I32" s="212" t="str" cm="1">
        <f t="array" ref="I32">IF(OR($C32="",$D32="",$E32="",$H32=""),"",_xlfn.SWITCH($H32,"S",5,"C",5,"D",3,"W",2,"N",0,"")*$F32)</f>
        <v/>
      </c>
    </row>
    <row r="33" spans="1:9" x14ac:dyDescent="0.25">
      <c r="A33" s="99">
        <f>A31+1</f>
        <v>27</v>
      </c>
      <c r="B33" s="72" t="s">
        <v>1066</v>
      </c>
      <c r="C33" s="59" t="s">
        <v>585</v>
      </c>
      <c r="D33" s="98"/>
      <c r="E33" s="180"/>
      <c r="F33" s="154">
        <v>2</v>
      </c>
      <c r="G33" s="209" t="s">
        <v>1067</v>
      </c>
      <c r="H33" s="212"/>
      <c r="I33" s="212" t="str" cm="1">
        <f t="array" ref="I33">IF(OR($C33="",$D33="",$E33="",$H33=""),"",_xlfn.SWITCH($H33,"S",5,"C",5,"D",3,"W",2,"N",0,"")*$F33)</f>
        <v/>
      </c>
    </row>
    <row r="34" spans="1:9" ht="25" x14ac:dyDescent="0.25">
      <c r="A34" s="99">
        <f t="shared" ref="A34:A40" si="1">A33+1</f>
        <v>28</v>
      </c>
      <c r="B34" s="72" t="s">
        <v>1068</v>
      </c>
      <c r="C34" s="59" t="s">
        <v>78</v>
      </c>
      <c r="D34" s="98"/>
      <c r="E34" s="180"/>
      <c r="F34" s="154">
        <v>1</v>
      </c>
      <c r="G34" s="209" t="s">
        <v>1069</v>
      </c>
      <c r="H34" s="212"/>
      <c r="I34" s="212" t="str" cm="1">
        <f t="array" ref="I34">IF(OR($C34="",$D34="",$E34="",$H34=""),"",_xlfn.SWITCH($H34,"S",5,"C",5,"D",3,"W",2,"N",0,"")*$F34)</f>
        <v/>
      </c>
    </row>
    <row r="35" spans="1:9" x14ac:dyDescent="0.25">
      <c r="A35" s="99">
        <f t="shared" si="1"/>
        <v>29</v>
      </c>
      <c r="B35" s="72" t="s">
        <v>1070</v>
      </c>
      <c r="C35" s="59" t="s">
        <v>78</v>
      </c>
      <c r="D35" s="98"/>
      <c r="E35" s="180"/>
      <c r="F35" s="154">
        <v>1</v>
      </c>
      <c r="G35" s="209" t="s">
        <v>1071</v>
      </c>
      <c r="H35" s="212"/>
      <c r="I35" s="212" t="str" cm="1">
        <f t="array" ref="I35">IF(OR($C35="",$D35="",$E35="",$H35=""),"",_xlfn.SWITCH($H35,"S",5,"C",5,"D",3,"W",2,"N",0,"")*$F35)</f>
        <v/>
      </c>
    </row>
    <row r="36" spans="1:9" ht="25" x14ac:dyDescent="0.25">
      <c r="A36" s="99">
        <f t="shared" si="1"/>
        <v>30</v>
      </c>
      <c r="B36" s="72" t="s">
        <v>1072</v>
      </c>
      <c r="C36" s="59" t="s">
        <v>78</v>
      </c>
      <c r="D36" s="98"/>
      <c r="E36" s="180"/>
      <c r="F36" s="154">
        <v>1</v>
      </c>
      <c r="G36" s="209" t="s">
        <v>1073</v>
      </c>
      <c r="H36" s="212"/>
      <c r="I36" s="212" t="str" cm="1">
        <f t="array" ref="I36">IF(OR($C36="",$D36="",$E36="",$H36=""),"",_xlfn.SWITCH($H36,"S",5,"C",5,"D",3,"W",2,"N",0,"")*$F36)</f>
        <v/>
      </c>
    </row>
    <row r="37" spans="1:9" ht="25" x14ac:dyDescent="0.25">
      <c r="A37" s="99">
        <f t="shared" si="1"/>
        <v>31</v>
      </c>
      <c r="B37" s="72" t="s">
        <v>1074</v>
      </c>
      <c r="C37" s="59" t="s">
        <v>78</v>
      </c>
      <c r="D37" s="98"/>
      <c r="E37" s="180"/>
      <c r="F37" s="154">
        <v>1</v>
      </c>
      <c r="G37" s="209" t="s">
        <v>1075</v>
      </c>
      <c r="H37" s="212"/>
      <c r="I37" s="212" t="str" cm="1">
        <f t="array" ref="I37">IF(OR($C37="",$D37="",$E37="",$H37=""),"",_xlfn.SWITCH($H37,"S",5,"C",5,"D",3,"W",2,"N",0,"")*$F37)</f>
        <v/>
      </c>
    </row>
    <row r="38" spans="1:9" ht="25" x14ac:dyDescent="0.25">
      <c r="A38" s="99">
        <f t="shared" si="1"/>
        <v>32</v>
      </c>
      <c r="B38" s="72" t="s">
        <v>1076</v>
      </c>
      <c r="C38" s="59" t="s">
        <v>78</v>
      </c>
      <c r="D38" s="98"/>
      <c r="E38" s="180"/>
      <c r="F38" s="154">
        <v>1</v>
      </c>
      <c r="G38" s="209" t="s">
        <v>1077</v>
      </c>
      <c r="H38" s="212"/>
      <c r="I38" s="212" t="str" cm="1">
        <f t="array" ref="I38">IF(OR($C38="",$D38="",$E38="",$H38=""),"",_xlfn.SWITCH($H38,"S",5,"C",5,"D",3,"W",2,"N",0,"")*$F38)</f>
        <v/>
      </c>
    </row>
    <row r="39" spans="1:9" ht="25" x14ac:dyDescent="0.25">
      <c r="A39" s="99">
        <f t="shared" si="1"/>
        <v>33</v>
      </c>
      <c r="B39" s="72" t="s">
        <v>1078</v>
      </c>
      <c r="C39" s="59" t="s">
        <v>78</v>
      </c>
      <c r="D39" s="98"/>
      <c r="E39" s="180"/>
      <c r="F39" s="154">
        <v>1</v>
      </c>
      <c r="G39" s="209" t="s">
        <v>1079</v>
      </c>
      <c r="H39" s="212"/>
      <c r="I39" s="212" t="str" cm="1">
        <f t="array" ref="I39">IF(OR($C39="",$D39="",$E39="",$H39=""),"",_xlfn.SWITCH($H39,"S",5,"C",5,"D",3,"W",2,"N",0,"")*$F39)</f>
        <v/>
      </c>
    </row>
    <row r="40" spans="1:9" ht="25" x14ac:dyDescent="0.25">
      <c r="A40" s="99">
        <f t="shared" si="1"/>
        <v>34</v>
      </c>
      <c r="B40" s="72" t="s">
        <v>1080</v>
      </c>
      <c r="C40" s="59" t="s">
        <v>585</v>
      </c>
      <c r="D40" s="98"/>
      <c r="E40" s="180"/>
      <c r="F40" s="154">
        <v>2</v>
      </c>
      <c r="G40" s="209" t="s">
        <v>1081</v>
      </c>
      <c r="H40" s="212"/>
      <c r="I40" s="212" t="str" cm="1">
        <f t="array" ref="I40">IF(OR($C40="",$D40="",$E40="",$H40=""),"",_xlfn.SWITCH($H40,"S",5,"C",5,"D",3,"W",2,"N",0,"")*$F40)</f>
        <v/>
      </c>
    </row>
  </sheetData>
  <mergeCells count="10">
    <mergeCell ref="A32:E32"/>
    <mergeCell ref="A2:C2"/>
    <mergeCell ref="H1:I1"/>
    <mergeCell ref="H2:I2"/>
    <mergeCell ref="F1:G1"/>
    <mergeCell ref="F2:G2"/>
    <mergeCell ref="A29:E29"/>
    <mergeCell ref="A4:E4"/>
    <mergeCell ref="D2:E2"/>
    <mergeCell ref="A1:E1"/>
  </mergeCells>
  <conditionalFormatting sqref="D4:D40">
    <cfRule type="expression" dxfId="54" priority="1">
      <formula>$D4="S"</formula>
    </cfRule>
    <cfRule type="expression" dxfId="53" priority="2">
      <formula>$D4="C"</formula>
    </cfRule>
    <cfRule type="expression" dxfId="52" priority="3">
      <formula>$D4="D"</formula>
    </cfRule>
    <cfRule type="expression" dxfId="51" priority="4">
      <formula>$D4="W"</formula>
    </cfRule>
    <cfRule type="expression" dxfId="50" priority="5">
      <formula>$D4="N"</formula>
    </cfRule>
  </conditionalFormatting>
  <dataValidations count="2">
    <dataValidation type="list" allowBlank="1" showInputMessage="1" showErrorMessage="1" errorTitle="Invalid response" error="Choose S, C, D, W or N from the dropdown." promptTitle="RFT response code" prompt="Select S, C, D, W or N. Add supporting detail in column E." sqref="D5:D28 D33:D40 D30:D31" xr:uid="{8834C8DF-1F44-4B53-AD96-92826B39B698}">
      <formula1>"S,C,D,W,N"</formula1>
    </dataValidation>
    <dataValidation type="list" allowBlank="1" showInputMessage="1" showErrorMessage="1" errorTitle="Invalid classification" error="Select S, C, D, W or N." promptTitle="Evaluator classification" prompt="Confirm the classification after reviewing the supplier code and explanation." sqref="H4:H40" xr:uid="{1BCCC4CA-374E-4E51-9C0E-61E41EF8850B}">
      <formula1>"S,C,D,W,N"</formula1>
    </dataValidation>
  </dataValidations>
  <pageMargins left="0.70866141732283472" right="0.70866141732283472" top="0.74803149606299213" bottom="0.74803149606299213" header="0.31496062992125978" footer="0.31496062992125978"/>
  <pageSetup paperSize="9" scale="59" fitToHeight="0" orientation="portrait"/>
  <headerFooter>
    <oddFooter>&amp;LDetailed Requirements - &amp;A&amp;CPage &amp;P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pageSetUpPr fitToPage="1"/>
  </sheetPr>
  <dimension ref="A1:I441"/>
  <sheetViews>
    <sheetView showGridLines="0" topLeftCell="C1" zoomScale="75" zoomScaleNormal="75" zoomScaleSheetLayoutView="190" workbookViewId="0">
      <pane ySplit="3" topLeftCell="A10" activePane="bottomLeft" state="frozen"/>
      <selection activeCell="K23" sqref="K23"/>
      <selection pane="bottomLeft" activeCell="K23" sqref="K23"/>
    </sheetView>
  </sheetViews>
  <sheetFormatPr defaultColWidth="9.1796875" defaultRowHeight="12.5" x14ac:dyDescent="0.25"/>
  <cols>
    <col min="1" max="1" width="12.6328125" style="1" customWidth="1"/>
    <col min="2" max="2" width="65.453125" style="1" customWidth="1"/>
    <col min="3" max="3" width="11.81640625" style="1" customWidth="1"/>
    <col min="4" max="4" width="27.36328125" style="1" customWidth="1"/>
    <col min="5" max="5" width="54.453125" style="1" customWidth="1"/>
    <col min="6" max="6" width="13.453125" style="1" customWidth="1"/>
    <col min="7" max="7" width="17.36328125" style="1" customWidth="1"/>
    <col min="8" max="8" width="22.6328125" style="1" customWidth="1"/>
    <col min="9" max="9" width="19.1796875" style="1" customWidth="1"/>
    <col min="10" max="16384" width="9.1796875" style="1"/>
  </cols>
  <sheetData>
    <row r="1" spans="1:9" s="2" customFormat="1" ht="18" x14ac:dyDescent="0.3">
      <c r="A1" s="348" t="s">
        <v>1082</v>
      </c>
      <c r="B1" s="331"/>
      <c r="C1" s="332"/>
      <c r="D1" s="331"/>
      <c r="E1" s="331"/>
      <c r="F1" s="344" t="s">
        <v>573</v>
      </c>
      <c r="G1" s="345"/>
      <c r="H1" s="338" t="s">
        <v>574</v>
      </c>
      <c r="I1" s="338"/>
    </row>
    <row r="2" spans="1:9" ht="13" x14ac:dyDescent="0.3">
      <c r="A2" s="336" t="s">
        <v>575</v>
      </c>
      <c r="B2" s="331"/>
      <c r="C2" s="337"/>
      <c r="D2" s="333" t="s">
        <v>174</v>
      </c>
      <c r="E2" s="331"/>
      <c r="F2" s="346" t="s">
        <v>576</v>
      </c>
      <c r="G2" s="347"/>
      <c r="H2" s="338" t="s">
        <v>577</v>
      </c>
      <c r="I2" s="338"/>
    </row>
    <row r="3" spans="1:9" ht="65.5" thickBot="1" x14ac:dyDescent="0.35">
      <c r="A3" s="24" t="s">
        <v>172</v>
      </c>
      <c r="B3" s="25" t="s">
        <v>173</v>
      </c>
      <c r="C3" s="25" t="s">
        <v>578</v>
      </c>
      <c r="D3" s="26" t="s">
        <v>579</v>
      </c>
      <c r="E3" s="151" t="s">
        <v>580</v>
      </c>
      <c r="F3" s="169" t="s">
        <v>176</v>
      </c>
      <c r="G3" s="213" t="s">
        <v>170</v>
      </c>
      <c r="H3" s="217" t="s">
        <v>581</v>
      </c>
      <c r="I3" s="217" t="s">
        <v>582</v>
      </c>
    </row>
    <row r="4" spans="1:9" ht="14" x14ac:dyDescent="0.25">
      <c r="A4" s="349" t="s">
        <v>1083</v>
      </c>
      <c r="B4" s="331"/>
      <c r="C4" s="332"/>
      <c r="D4" s="331"/>
      <c r="E4" s="331"/>
      <c r="F4" s="167"/>
      <c r="G4" s="214"/>
      <c r="H4" s="218"/>
      <c r="I4" s="218" t="str" cm="1">
        <f t="array" ref="I4">IF(OR($C4="",$D4="",$E4="",$H4=""),"",_xlfn.SWITCH($H4,"S",5,"C",5,"D",3,"W",2,"N",0,"")*$F4)</f>
        <v/>
      </c>
    </row>
    <row r="5" spans="1:9" s="30" customFormat="1" ht="25" x14ac:dyDescent="0.25">
      <c r="A5" s="65">
        <v>1</v>
      </c>
      <c r="B5" s="58" t="s">
        <v>1084</v>
      </c>
      <c r="C5" s="59" t="s">
        <v>78</v>
      </c>
      <c r="D5" s="27"/>
      <c r="E5" s="152"/>
      <c r="F5" s="166">
        <v>1</v>
      </c>
      <c r="G5" s="215" t="s">
        <v>1085</v>
      </c>
      <c r="H5" s="218"/>
      <c r="I5" s="218" t="str" cm="1">
        <f t="array" ref="I5">IF(OR($C5="",$D5="",$E5="",$H5=""),"",_xlfn.SWITCH($H5,"S",5,"C",5,"D",3,"W",2,"N",0,"")*$F5)</f>
        <v/>
      </c>
    </row>
    <row r="6" spans="1:9" ht="14" x14ac:dyDescent="0.25">
      <c r="A6" s="349" t="s">
        <v>781</v>
      </c>
      <c r="B6" s="331"/>
      <c r="C6" s="332"/>
      <c r="D6" s="331"/>
      <c r="E6" s="331"/>
      <c r="F6" s="163"/>
      <c r="G6" s="216"/>
      <c r="H6" s="218"/>
      <c r="I6" s="218" t="str" cm="1">
        <f t="array" ref="I6">IF(OR($C6="",$D6="",$E6="",$H6=""),"",_xlfn.SWITCH($H6,"S",5,"C",5,"D",3,"W",2,"N",0,"")*$F6)</f>
        <v/>
      </c>
    </row>
    <row r="7" spans="1:9" s="30" customFormat="1" x14ac:dyDescent="0.25">
      <c r="A7" s="65">
        <f>A5+1</f>
        <v>2</v>
      </c>
      <c r="B7" s="58" t="s">
        <v>1086</v>
      </c>
      <c r="C7" s="59" t="s">
        <v>585</v>
      </c>
      <c r="D7" s="27"/>
      <c r="E7" s="152"/>
      <c r="F7" s="166">
        <v>2</v>
      </c>
      <c r="G7" s="215" t="s">
        <v>1087</v>
      </c>
      <c r="H7" s="218"/>
      <c r="I7" s="218" t="str" cm="1">
        <f t="array" ref="I7">IF(OR($C7="",$D7="",$E7="",$H7=""),"",_xlfn.SWITCH($H7,"S",5,"C",5,"D",3,"W",2,"N",0,"")*$F7)</f>
        <v/>
      </c>
    </row>
    <row r="8" spans="1:9" s="30" customFormat="1" ht="62.5" x14ac:dyDescent="0.25">
      <c r="A8" s="65">
        <f t="shared" ref="A8:A13" si="0">A7+1</f>
        <v>3</v>
      </c>
      <c r="B8" s="58" t="s">
        <v>591</v>
      </c>
      <c r="C8" s="59" t="s">
        <v>78</v>
      </c>
      <c r="D8" s="27"/>
      <c r="E8" s="152"/>
      <c r="F8" s="166">
        <v>1</v>
      </c>
      <c r="G8" s="215" t="s">
        <v>1088</v>
      </c>
      <c r="H8" s="218"/>
      <c r="I8" s="218" t="str" cm="1">
        <f t="array" ref="I8">IF(OR($C8="",$D8="",$E8="",$H8=""),"",_xlfn.SWITCH($H8,"S",5,"C",5,"D",3,"W",2,"N",0,"")*$F8)</f>
        <v/>
      </c>
    </row>
    <row r="9" spans="1:9" s="30" customFormat="1" ht="25" x14ac:dyDescent="0.25">
      <c r="A9" s="65">
        <f t="shared" si="0"/>
        <v>4</v>
      </c>
      <c r="B9" s="58" t="s">
        <v>1089</v>
      </c>
      <c r="C9" s="59" t="s">
        <v>585</v>
      </c>
      <c r="D9" s="27"/>
      <c r="E9" s="152"/>
      <c r="F9" s="166">
        <v>2</v>
      </c>
      <c r="G9" s="215" t="s">
        <v>1090</v>
      </c>
      <c r="H9" s="218"/>
      <c r="I9" s="218" t="str" cm="1">
        <f t="array" ref="I9">IF(OR($C9="",$D9="",$E9="",$H9=""),"",_xlfn.SWITCH($H9,"S",5,"C",5,"D",3,"W",2,"N",0,"")*$F9)</f>
        <v/>
      </c>
    </row>
    <row r="10" spans="1:9" s="30" customFormat="1" x14ac:dyDescent="0.25">
      <c r="A10" s="65">
        <f t="shared" si="0"/>
        <v>5</v>
      </c>
      <c r="B10" s="58" t="s">
        <v>1091</v>
      </c>
      <c r="C10" s="59" t="s">
        <v>585</v>
      </c>
      <c r="D10" s="27"/>
      <c r="E10" s="152"/>
      <c r="F10" s="166">
        <v>2</v>
      </c>
      <c r="G10" s="215" t="s">
        <v>1092</v>
      </c>
      <c r="H10" s="218"/>
      <c r="I10" s="218" t="str" cm="1">
        <f t="array" ref="I10">IF(OR($C10="",$D10="",$E10="",$H10=""),"",_xlfn.SWITCH($H10,"S",5,"C",5,"D",3,"W",2,"N",0,"")*$F10)</f>
        <v/>
      </c>
    </row>
    <row r="11" spans="1:9" s="30" customFormat="1" x14ac:dyDescent="0.25">
      <c r="A11" s="65">
        <f t="shared" si="0"/>
        <v>6</v>
      </c>
      <c r="B11" s="58" t="s">
        <v>1093</v>
      </c>
      <c r="C11" s="59" t="s">
        <v>78</v>
      </c>
      <c r="D11" s="27"/>
      <c r="E11" s="152"/>
      <c r="F11" s="166">
        <v>1</v>
      </c>
      <c r="G11" s="215" t="s">
        <v>1094</v>
      </c>
      <c r="H11" s="218"/>
      <c r="I11" s="218" t="str" cm="1">
        <f t="array" ref="I11">IF(OR($C11="",$D11="",$E11="",$H11=""),"",_xlfn.SWITCH($H11,"S",5,"C",5,"D",3,"W",2,"N",0,"")*$F11)</f>
        <v/>
      </c>
    </row>
    <row r="12" spans="1:9" s="31" customFormat="1" ht="25" x14ac:dyDescent="0.25">
      <c r="A12" s="65">
        <f t="shared" si="0"/>
        <v>7</v>
      </c>
      <c r="B12" s="58" t="s">
        <v>1095</v>
      </c>
      <c r="C12" s="59" t="s">
        <v>585</v>
      </c>
      <c r="D12" s="28"/>
      <c r="E12" s="181"/>
      <c r="F12" s="182">
        <v>2</v>
      </c>
      <c r="G12" s="224" t="s">
        <v>1096</v>
      </c>
      <c r="H12" s="221"/>
      <c r="I12" s="221" t="str" cm="1">
        <f t="array" ref="I12">IF(OR($C12="",$D12="",$E12="",$H12=""),"",_xlfn.SWITCH($H12,"S",5,"C",5,"D",3,"W",2,"N",0,"")*$F12)</f>
        <v/>
      </c>
    </row>
    <row r="13" spans="1:9" s="31" customFormat="1" ht="25" x14ac:dyDescent="0.25">
      <c r="A13" s="65">
        <f t="shared" si="0"/>
        <v>8</v>
      </c>
      <c r="B13" s="58" t="s">
        <v>1097</v>
      </c>
      <c r="C13" s="59" t="s">
        <v>585</v>
      </c>
      <c r="D13" s="28"/>
      <c r="E13" s="181"/>
      <c r="F13" s="182">
        <v>2</v>
      </c>
      <c r="G13" s="224" t="s">
        <v>1098</v>
      </c>
      <c r="H13" s="221"/>
      <c r="I13" s="221" t="str" cm="1">
        <f t="array" ref="I13">IF(OR($C13="",$D13="",$E13="",$H13=""),"",_xlfn.SWITCH($H13,"S",5,"C",5,"D",3,"W",2,"N",0,"")*$F13)</f>
        <v/>
      </c>
    </row>
    <row r="14" spans="1:9" ht="14" x14ac:dyDescent="0.25">
      <c r="A14" s="349" t="s">
        <v>1099</v>
      </c>
      <c r="B14" s="331"/>
      <c r="C14" s="332"/>
      <c r="D14" s="331"/>
      <c r="E14" s="331"/>
      <c r="F14" s="163"/>
      <c r="G14" s="216"/>
      <c r="H14" s="218"/>
      <c r="I14" s="218" t="str" cm="1">
        <f t="array" ref="I14">IF(OR($C14="",$D14="",$E14="",$H14=""),"",_xlfn.SWITCH($H14,"S",5,"C",5,"D",3,"W",2,"N",0,"")*$F14)</f>
        <v/>
      </c>
    </row>
    <row r="15" spans="1:9" s="30" customFormat="1" ht="25" x14ac:dyDescent="0.25">
      <c r="A15" s="66">
        <f>A13+1</f>
        <v>9</v>
      </c>
      <c r="B15" s="67" t="s">
        <v>1100</v>
      </c>
      <c r="C15" s="59" t="s">
        <v>585</v>
      </c>
      <c r="D15" s="27"/>
      <c r="E15" s="152"/>
      <c r="F15" s="166">
        <v>2</v>
      </c>
      <c r="G15" s="215" t="s">
        <v>1101</v>
      </c>
      <c r="H15" s="218"/>
      <c r="I15" s="218" t="str" cm="1">
        <f t="array" ref="I15">IF(OR($C15="",$D15="",$E15="",$H15=""),"",_xlfn.SWITCH($H15,"S",5,"C",5,"D",3,"W",2,"N",0,"")*$F15)</f>
        <v/>
      </c>
    </row>
    <row r="16" spans="1:9" s="31" customFormat="1" ht="25" x14ac:dyDescent="0.25">
      <c r="A16" s="66">
        <f>A15+1</f>
        <v>10</v>
      </c>
      <c r="B16" s="61" t="s">
        <v>1102</v>
      </c>
      <c r="C16" s="59" t="s">
        <v>585</v>
      </c>
      <c r="D16" s="28"/>
      <c r="E16" s="181"/>
      <c r="F16" s="182">
        <v>2</v>
      </c>
      <c r="G16" s="224" t="s">
        <v>1103</v>
      </c>
      <c r="H16" s="221"/>
      <c r="I16" s="221" t="str" cm="1">
        <f t="array" ref="I16">IF(OR($C16="",$D16="",$E16="",$H16=""),"",_xlfn.SWITCH($H16,"S",5,"C",5,"D",3,"W",2,"N",0,"")*$F16)</f>
        <v/>
      </c>
    </row>
    <row r="17" spans="1:9" s="30" customFormat="1" ht="25" x14ac:dyDescent="0.25">
      <c r="A17" s="66">
        <f>A16+1</f>
        <v>11</v>
      </c>
      <c r="B17" s="61" t="s">
        <v>1104</v>
      </c>
      <c r="C17" s="59" t="s">
        <v>585</v>
      </c>
      <c r="D17" s="27"/>
      <c r="E17" s="152"/>
      <c r="F17" s="166">
        <v>2</v>
      </c>
      <c r="G17" s="215" t="s">
        <v>1105</v>
      </c>
      <c r="H17" s="218"/>
      <c r="I17" s="218" t="str" cm="1">
        <f t="array" ref="I17">IF(OR($C17="",$D17="",$E17="",$H17=""),"",_xlfn.SWITCH($H17,"S",5,"C",5,"D",3,"W",2,"N",0,"")*$F17)</f>
        <v/>
      </c>
    </row>
    <row r="18" spans="1:9" ht="14" x14ac:dyDescent="0.25">
      <c r="A18" s="349" t="s">
        <v>1106</v>
      </c>
      <c r="B18" s="331"/>
      <c r="C18" s="332"/>
      <c r="D18" s="331"/>
      <c r="E18" s="331"/>
      <c r="F18" s="163"/>
      <c r="G18" s="216"/>
      <c r="H18" s="218"/>
      <c r="I18" s="218" t="str" cm="1">
        <f t="array" ref="I18">IF(OR($C18="",$D18="",$E18="",$H18=""),"",_xlfn.SWITCH($H18,"S",5,"C",5,"D",3,"W",2,"N",0,"")*$F18)</f>
        <v/>
      </c>
    </row>
    <row r="19" spans="1:9" s="30" customFormat="1" x14ac:dyDescent="0.25">
      <c r="A19" s="66">
        <f>A17+1</f>
        <v>12</v>
      </c>
      <c r="B19" s="67" t="s">
        <v>1107</v>
      </c>
      <c r="C19" s="59" t="s">
        <v>585</v>
      </c>
      <c r="D19" s="27"/>
      <c r="E19" s="152"/>
      <c r="F19" s="166">
        <v>2</v>
      </c>
      <c r="G19" s="215" t="s">
        <v>1108</v>
      </c>
      <c r="H19" s="218"/>
      <c r="I19" s="218" t="str" cm="1">
        <f t="array" ref="I19">IF(OR($C19="",$D19="",$E19="",$H19=""),"",_xlfn.SWITCH($H19,"S",5,"C",5,"D",3,"W",2,"N",0,"")*$F19)</f>
        <v/>
      </c>
    </row>
    <row r="20" spans="1:9" s="30" customFormat="1" ht="25" x14ac:dyDescent="0.25">
      <c r="A20" s="66">
        <f t="shared" ref="A20:A26" si="1">A19+1</f>
        <v>13</v>
      </c>
      <c r="B20" s="61" t="s">
        <v>1109</v>
      </c>
      <c r="C20" s="59" t="s">
        <v>585</v>
      </c>
      <c r="D20" s="27"/>
      <c r="E20" s="152"/>
      <c r="F20" s="166">
        <v>2</v>
      </c>
      <c r="G20" s="215" t="s">
        <v>1110</v>
      </c>
      <c r="H20" s="218"/>
      <c r="I20" s="218" t="str" cm="1">
        <f t="array" ref="I20">IF(OR($C20="",$D20="",$E20="",$H20=""),"",_xlfn.SWITCH($H20,"S",5,"C",5,"D",3,"W",2,"N",0,"")*$F20)</f>
        <v/>
      </c>
    </row>
    <row r="21" spans="1:9" s="30" customFormat="1" x14ac:dyDescent="0.25">
      <c r="A21" s="66">
        <f t="shared" si="1"/>
        <v>14</v>
      </c>
      <c r="B21" s="61" t="s">
        <v>1111</v>
      </c>
      <c r="C21" s="59" t="s">
        <v>585</v>
      </c>
      <c r="D21" s="27"/>
      <c r="E21" s="152"/>
      <c r="F21" s="166">
        <v>2</v>
      </c>
      <c r="G21" s="215" t="s">
        <v>1112</v>
      </c>
      <c r="H21" s="218"/>
      <c r="I21" s="218" t="str" cm="1">
        <f t="array" ref="I21">IF(OR($C21="",$D21="",$E21="",$H21=""),"",_xlfn.SWITCH($H21,"S",5,"C",5,"D",3,"W",2,"N",0,"")*$F21)</f>
        <v/>
      </c>
    </row>
    <row r="22" spans="1:9" x14ac:dyDescent="0.25">
      <c r="A22" s="66">
        <f t="shared" si="1"/>
        <v>15</v>
      </c>
      <c r="B22" s="61" t="s">
        <v>1113</v>
      </c>
      <c r="C22" s="59" t="s">
        <v>585</v>
      </c>
      <c r="D22" s="27"/>
      <c r="E22" s="152"/>
      <c r="F22" s="163">
        <v>2</v>
      </c>
      <c r="G22" s="216" t="s">
        <v>1114</v>
      </c>
      <c r="H22" s="218"/>
      <c r="I22" s="218" t="str" cm="1">
        <f t="array" ref="I22">IF(OR($C22="",$D22="",$E22="",$H22=""),"",_xlfn.SWITCH($H22,"S",5,"C",5,"D",3,"W",2,"N",0,"")*$F22)</f>
        <v/>
      </c>
    </row>
    <row r="23" spans="1:9" x14ac:dyDescent="0.25">
      <c r="A23" s="66">
        <f t="shared" si="1"/>
        <v>16</v>
      </c>
      <c r="B23" s="61" t="s">
        <v>1115</v>
      </c>
      <c r="C23" s="59" t="s">
        <v>78</v>
      </c>
      <c r="D23" s="27"/>
      <c r="E23" s="152"/>
      <c r="F23" s="163">
        <v>1</v>
      </c>
      <c r="G23" s="216" t="s">
        <v>1116</v>
      </c>
      <c r="H23" s="218"/>
      <c r="I23" s="218" t="str" cm="1">
        <f t="array" ref="I23">IF(OR($C23="",$D23="",$E23="",$H23=""),"",_xlfn.SWITCH($H23,"S",5,"C",5,"D",3,"W",2,"N",0,"")*$F23)</f>
        <v/>
      </c>
    </row>
    <row r="24" spans="1:9" x14ac:dyDescent="0.25">
      <c r="A24" s="66">
        <f t="shared" si="1"/>
        <v>17</v>
      </c>
      <c r="B24" s="61" t="s">
        <v>1117</v>
      </c>
      <c r="C24" s="59" t="s">
        <v>585</v>
      </c>
      <c r="D24" s="27"/>
      <c r="E24" s="152"/>
      <c r="F24" s="163">
        <v>2</v>
      </c>
      <c r="G24" s="216" t="s">
        <v>1118</v>
      </c>
      <c r="H24" s="218"/>
      <c r="I24" s="218" t="str" cm="1">
        <f t="array" ref="I24">IF(OR($C24="",$D24="",$E24="",$H24=""),"",_xlfn.SWITCH($H24,"S",5,"C",5,"D",3,"W",2,"N",0,"")*$F24)</f>
        <v/>
      </c>
    </row>
    <row r="25" spans="1:9" x14ac:dyDescent="0.25">
      <c r="A25" s="66">
        <f t="shared" si="1"/>
        <v>18</v>
      </c>
      <c r="B25" s="61" t="s">
        <v>1119</v>
      </c>
      <c r="C25" s="59" t="s">
        <v>78</v>
      </c>
      <c r="D25" s="27"/>
      <c r="E25" s="152"/>
      <c r="F25" s="163">
        <v>1</v>
      </c>
      <c r="G25" s="216" t="s">
        <v>1120</v>
      </c>
      <c r="H25" s="218"/>
      <c r="I25" s="218" t="str" cm="1">
        <f t="array" ref="I25">IF(OR($C25="",$D25="",$E25="",$H25=""),"",_xlfn.SWITCH($H25,"S",5,"C",5,"D",3,"W",2,"N",0,"")*$F25)</f>
        <v/>
      </c>
    </row>
    <row r="26" spans="1:9" ht="37.5" x14ac:dyDescent="0.25">
      <c r="A26" s="66">
        <f t="shared" si="1"/>
        <v>19</v>
      </c>
      <c r="B26" s="61" t="s">
        <v>1121</v>
      </c>
      <c r="C26" s="59" t="s">
        <v>585</v>
      </c>
      <c r="D26" s="27"/>
      <c r="E26" s="152"/>
      <c r="F26" s="163">
        <v>2</v>
      </c>
      <c r="G26" s="216" t="s">
        <v>1122</v>
      </c>
      <c r="H26" s="218"/>
      <c r="I26" s="218" t="str" cm="1">
        <f t="array" ref="I26">IF(OR($C26="",$D26="",$E26="",$H26=""),"",_xlfn.SWITCH($H26,"S",5,"C",5,"D",3,"W",2,"N",0,"")*$F26)</f>
        <v/>
      </c>
    </row>
    <row r="27" spans="1:9" x14ac:dyDescent="0.25">
      <c r="B27" s="34"/>
      <c r="D27" s="34"/>
      <c r="E27" s="34"/>
      <c r="F27" s="178"/>
      <c r="G27" s="174"/>
      <c r="H27" s="218"/>
      <c r="I27" s="218" t="str" cm="1">
        <f t="array" ref="I27">IF(OR($C27="",$D27="",$E27="",$H27=""),"",_xlfn.SWITCH($H27,"S",5,"C",5,"D",3,"W",2,"N",0,"")*$F27)</f>
        <v/>
      </c>
    </row>
    <row r="28" spans="1:9" x14ac:dyDescent="0.25">
      <c r="B28" s="34"/>
      <c r="D28" s="34"/>
      <c r="E28" s="34"/>
      <c r="F28" s="178"/>
      <c r="G28" s="174"/>
      <c r="H28" s="218"/>
      <c r="I28" s="218" t="str" cm="1">
        <f t="array" ref="I28">IF(OR($C28="",$D28="",$E28="",$H28=""),"",_xlfn.SWITCH($H28,"S",5,"C",5,"D",3,"W",2,"N",0,"")*$F28)</f>
        <v/>
      </c>
    </row>
    <row r="29" spans="1:9" x14ac:dyDescent="0.25">
      <c r="B29" s="34"/>
      <c r="D29" s="34"/>
      <c r="E29" s="34"/>
      <c r="F29" s="178"/>
      <c r="G29" s="174"/>
      <c r="H29" s="218"/>
      <c r="I29" s="218" t="str" cm="1">
        <f t="array" ref="I29">IF(OR($C29="",$D29="",$E29="",$H29=""),"",_xlfn.SWITCH($H29,"S",5,"C",5,"D",3,"W",2,"N",0,"")*$F29)</f>
        <v/>
      </c>
    </row>
    <row r="30" spans="1:9" x14ac:dyDescent="0.25">
      <c r="B30" s="34"/>
      <c r="D30" s="34"/>
      <c r="E30" s="34"/>
      <c r="F30" s="178"/>
      <c r="G30" s="174"/>
      <c r="H30" s="218"/>
      <c r="I30" s="218" t="str" cm="1">
        <f t="array" ref="I30">IF(OR($C30="",$D30="",$E30="",$H30=""),"",_xlfn.SWITCH($H30,"S",5,"C",5,"D",3,"W",2,"N",0,"")*$F30)</f>
        <v/>
      </c>
    </row>
    <row r="31" spans="1:9" x14ac:dyDescent="0.25">
      <c r="B31" s="34"/>
      <c r="D31" s="34"/>
      <c r="E31" s="34"/>
      <c r="F31" s="178"/>
      <c r="G31" s="174"/>
      <c r="H31" s="218"/>
      <c r="I31" s="218" t="str" cm="1">
        <f t="array" ref="I31">IF(OR($C31="",$D31="",$E31="",$H31=""),"",_xlfn.SWITCH($H31,"S",5,"C",5,"D",3,"W",2,"N",0,"")*$F31)</f>
        <v/>
      </c>
    </row>
    <row r="32" spans="1:9" x14ac:dyDescent="0.25">
      <c r="A32" s="33"/>
      <c r="B32" s="34"/>
      <c r="D32" s="34"/>
      <c r="E32" s="34"/>
      <c r="F32" s="178"/>
      <c r="G32" s="174"/>
      <c r="H32" s="218"/>
      <c r="I32" s="218" t="str" cm="1">
        <f t="array" ref="I32">IF(OR($C32="",$D32="",$E32="",$H32=""),"",_xlfn.SWITCH($H32,"S",5,"C",5,"D",3,"W",2,"N",0,"")*$F32)</f>
        <v/>
      </c>
    </row>
    <row r="33" spans="1:9" x14ac:dyDescent="0.25">
      <c r="A33" s="33"/>
      <c r="B33" s="34"/>
      <c r="D33" s="34"/>
      <c r="E33" s="34"/>
      <c r="F33" s="178"/>
      <c r="G33" s="174"/>
      <c r="H33" s="218"/>
      <c r="I33" s="218" t="str" cm="1">
        <f t="array" ref="I33">IF(OR($C33="",$D33="",$E33="",$H33=""),"",_xlfn.SWITCH($H33,"S",5,"C",5,"D",3,"W",2,"N",0,"")*$F33)</f>
        <v/>
      </c>
    </row>
    <row r="34" spans="1:9" x14ac:dyDescent="0.25">
      <c r="A34" s="33"/>
      <c r="B34" s="33"/>
      <c r="C34" s="35"/>
      <c r="D34" s="34"/>
      <c r="E34" s="34"/>
      <c r="F34" s="178"/>
      <c r="G34" s="174"/>
      <c r="H34" s="218"/>
      <c r="I34" s="218" t="str" cm="1">
        <f t="array" ref="I34">IF(OR($C34="",$D34="",$E34="",$H34=""),"",_xlfn.SWITCH($H34,"S",5,"C",5,"D",3,"W",2,"N",0,"")*$F34)</f>
        <v/>
      </c>
    </row>
    <row r="35" spans="1:9" x14ac:dyDescent="0.25">
      <c r="A35" s="33"/>
      <c r="B35" s="33"/>
      <c r="C35" s="35"/>
      <c r="D35" s="34"/>
      <c r="E35" s="34"/>
      <c r="F35" s="178"/>
      <c r="G35" s="174"/>
      <c r="H35" s="218"/>
      <c r="I35" s="218" t="str" cm="1">
        <f t="array" ref="I35">IF(OR($C35="",$D35="",$E35="",$H35=""),"",_xlfn.SWITCH($H35,"S",5,"C",5,"D",3,"W",2,"N",0,"")*$F35)</f>
        <v/>
      </c>
    </row>
    <row r="36" spans="1:9" x14ac:dyDescent="0.25">
      <c r="A36" s="33"/>
      <c r="B36" s="33"/>
      <c r="C36" s="35"/>
      <c r="D36" s="34"/>
      <c r="E36" s="34"/>
      <c r="F36" s="178"/>
      <c r="G36" s="174"/>
      <c r="H36" s="218"/>
      <c r="I36" s="218" t="str" cm="1">
        <f t="array" ref="I36">IF(OR($C36="",$D36="",$E36="",$H36=""),"",_xlfn.SWITCH($H36,"S",5,"C",5,"D",3,"W",2,"N",0,"")*$F36)</f>
        <v/>
      </c>
    </row>
    <row r="37" spans="1:9" x14ac:dyDescent="0.25">
      <c r="A37" s="33"/>
      <c r="B37" s="33"/>
      <c r="C37" s="35"/>
      <c r="D37" s="34"/>
      <c r="E37" s="34"/>
      <c r="F37" s="178"/>
      <c r="G37" s="174"/>
      <c r="H37" s="218"/>
      <c r="I37" s="218" t="str" cm="1">
        <f t="array" ref="I37">IF(OR($C37="",$D37="",$E37="",$H37=""),"",_xlfn.SWITCH($H37,"S",5,"C",5,"D",3,"W",2,"N",0,"")*$F37)</f>
        <v/>
      </c>
    </row>
    <row r="38" spans="1:9" x14ac:dyDescent="0.25">
      <c r="A38" s="33"/>
      <c r="B38" s="33"/>
      <c r="C38" s="35"/>
      <c r="D38" s="34"/>
      <c r="E38" s="34"/>
      <c r="F38" s="178"/>
      <c r="G38" s="174"/>
      <c r="H38" s="218"/>
      <c r="I38" s="218" t="str" cm="1">
        <f t="array" ref="I38">IF(OR($C38="",$D38="",$E38="",$H38=""),"",_xlfn.SWITCH($H38,"S",5,"C",5,"D",3,"W",2,"N",0,"")*$F38)</f>
        <v/>
      </c>
    </row>
    <row r="39" spans="1:9" x14ac:dyDescent="0.25">
      <c r="A39" s="33"/>
      <c r="B39" s="33"/>
      <c r="C39" s="35"/>
      <c r="D39" s="34"/>
      <c r="E39" s="34"/>
      <c r="F39" s="178"/>
      <c r="G39" s="174"/>
      <c r="H39" s="218"/>
      <c r="I39" s="218" t="str" cm="1">
        <f t="array" ref="I39">IF(OR($C39="",$D39="",$E39="",$H39=""),"",_xlfn.SWITCH($H39,"S",5,"C",5,"D",3,"W",2,"N",0,"")*$F39)</f>
        <v/>
      </c>
    </row>
    <row r="40" spans="1:9" x14ac:dyDescent="0.25">
      <c r="A40" s="33"/>
      <c r="B40" s="33"/>
      <c r="C40" s="35"/>
      <c r="D40" s="34"/>
      <c r="E40" s="34"/>
      <c r="F40" s="178"/>
      <c r="G40" s="174"/>
      <c r="H40" s="218"/>
      <c r="I40" s="218" t="str" cm="1">
        <f t="array" ref="I40">IF(OR($C40="",$D40="",$E40="",$H40=""),"",_xlfn.SWITCH($H40,"S",5,"C",5,"D",3,"W",2,"N",0,"")*$F40)</f>
        <v/>
      </c>
    </row>
    <row r="41" spans="1:9" x14ac:dyDescent="0.25">
      <c r="A41" s="33"/>
      <c r="B41" s="33"/>
      <c r="C41" s="35"/>
      <c r="D41" s="34"/>
      <c r="E41" s="34"/>
      <c r="F41" s="178"/>
      <c r="G41" s="174"/>
      <c r="H41" s="218"/>
      <c r="I41" s="218" t="str" cm="1">
        <f t="array" ref="I41">IF(OR($C41="",$D41="",$E41="",$H41=""),"",_xlfn.SWITCH($H41,"S",5,"C",5,"D",3,"W",2,"N",0,"")*$F41)</f>
        <v/>
      </c>
    </row>
    <row r="42" spans="1:9" x14ac:dyDescent="0.25">
      <c r="A42" s="33"/>
      <c r="B42" s="33"/>
      <c r="C42" s="35"/>
      <c r="D42" s="34"/>
      <c r="E42" s="34"/>
      <c r="F42" s="178"/>
      <c r="G42" s="174"/>
      <c r="H42" s="218"/>
      <c r="I42" s="218" t="str" cm="1">
        <f t="array" ref="I42">IF(OR($C42="",$D42="",$E42="",$H42=""),"",_xlfn.SWITCH($H42,"S",5,"C",5,"D",3,"W",2,"N",0,"")*$F42)</f>
        <v/>
      </c>
    </row>
    <row r="43" spans="1:9" x14ac:dyDescent="0.25">
      <c r="A43" s="33"/>
      <c r="B43" s="33"/>
      <c r="C43" s="35"/>
      <c r="D43" s="34"/>
      <c r="E43" s="34"/>
      <c r="F43" s="178"/>
      <c r="G43" s="174"/>
      <c r="H43" s="218"/>
      <c r="I43" s="218" t="str" cm="1">
        <f t="array" ref="I43">IF(OR($C43="",$D43="",$E43="",$H43=""),"",_xlfn.SWITCH($H43,"S",5,"C",5,"D",3,"W",2,"N",0,"")*$F43)</f>
        <v/>
      </c>
    </row>
    <row r="44" spans="1:9" ht="13" x14ac:dyDescent="0.25">
      <c r="A44" s="36"/>
      <c r="B44" s="36"/>
      <c r="C44" s="37"/>
      <c r="D44" s="34"/>
      <c r="E44" s="34"/>
      <c r="F44" s="178"/>
      <c r="G44" s="174"/>
      <c r="H44" s="218"/>
      <c r="I44" s="218" t="str" cm="1">
        <f t="array" ref="I44">IF(OR($C44="",$D44="",$E44="",$H44=""),"",_xlfn.SWITCH($H44,"S",5,"C",5,"D",3,"W",2,"N",0,"")*$F44)</f>
        <v/>
      </c>
    </row>
    <row r="45" spans="1:9" x14ac:dyDescent="0.25">
      <c r="A45" s="33"/>
      <c r="B45" s="33"/>
      <c r="C45" s="35"/>
      <c r="D45" s="34"/>
      <c r="E45" s="34"/>
      <c r="F45" s="178"/>
      <c r="G45" s="174"/>
      <c r="H45" s="218"/>
      <c r="I45" s="218" t="str" cm="1">
        <f t="array" ref="I45">IF(OR($C45="",$D45="",$E45="",$H45=""),"",_xlfn.SWITCH($H45,"S",5,"C",5,"D",3,"W",2,"N",0,"")*$F45)</f>
        <v/>
      </c>
    </row>
    <row r="46" spans="1:9" x14ac:dyDescent="0.25">
      <c r="A46" s="33"/>
      <c r="B46" s="33"/>
      <c r="C46" s="35"/>
      <c r="D46" s="34"/>
      <c r="E46" s="34"/>
      <c r="F46" s="178"/>
      <c r="G46" s="174"/>
      <c r="H46" s="218"/>
      <c r="I46" s="218" t="str" cm="1">
        <f t="array" ref="I46">IF(OR($C46="",$D46="",$E46="",$H46=""),"",_xlfn.SWITCH($H46,"S",5,"C",5,"D",3,"W",2,"N",0,"")*$F46)</f>
        <v/>
      </c>
    </row>
    <row r="47" spans="1:9" x14ac:dyDescent="0.25">
      <c r="A47" s="33"/>
      <c r="B47" s="33"/>
      <c r="C47" s="35"/>
      <c r="D47" s="34"/>
      <c r="E47" s="34"/>
      <c r="F47" s="178"/>
      <c r="G47" s="174"/>
      <c r="H47" s="218"/>
      <c r="I47" s="218" t="str" cm="1">
        <f t="array" ref="I47">IF(OR($C47="",$D47="",$E47="",$H47=""),"",_xlfn.SWITCH($H47,"S",5,"C",5,"D",3,"W",2,"N",0,"")*$F47)</f>
        <v/>
      </c>
    </row>
    <row r="48" spans="1:9" x14ac:dyDescent="0.25">
      <c r="A48" s="33"/>
      <c r="B48" s="33"/>
      <c r="C48" s="35"/>
      <c r="D48" s="34"/>
      <c r="E48" s="34"/>
      <c r="F48" s="178"/>
      <c r="G48" s="174"/>
      <c r="H48" s="218"/>
      <c r="I48" s="218" t="str" cm="1">
        <f t="array" ref="I48">IF(OR($C48="",$D48="",$E48="",$H48=""),"",_xlfn.SWITCH($H48,"S",5,"C",5,"D",3,"W",2,"N",0,"")*$F48)</f>
        <v/>
      </c>
    </row>
    <row r="49" spans="1:9" x14ac:dyDescent="0.25">
      <c r="A49" s="33"/>
      <c r="B49" s="33"/>
      <c r="C49" s="35"/>
      <c r="D49" s="34"/>
      <c r="E49" s="34"/>
      <c r="F49" s="178"/>
      <c r="G49" s="174"/>
      <c r="H49" s="218"/>
      <c r="I49" s="218" t="str" cm="1">
        <f t="array" ref="I49">IF(OR($C49="",$D49="",$E49="",$H49=""),"",_xlfn.SWITCH($H49,"S",5,"C",5,"D",3,"W",2,"N",0,"")*$F49)</f>
        <v/>
      </c>
    </row>
    <row r="50" spans="1:9" x14ac:dyDescent="0.25">
      <c r="A50" s="33"/>
      <c r="B50" s="33"/>
      <c r="C50" s="35"/>
      <c r="D50" s="34"/>
      <c r="E50" s="34"/>
      <c r="F50" s="178"/>
      <c r="G50" s="174"/>
      <c r="H50" s="218"/>
      <c r="I50" s="218" t="str" cm="1">
        <f t="array" ref="I50">IF(OR($C50="",$D50="",$E50="",$H50=""),"",_xlfn.SWITCH($H50,"S",5,"C",5,"D",3,"W",2,"N",0,"")*$F50)</f>
        <v/>
      </c>
    </row>
    <row r="51" spans="1:9" x14ac:dyDescent="0.25">
      <c r="A51" s="33"/>
      <c r="B51" s="33"/>
      <c r="C51" s="35"/>
      <c r="D51" s="34"/>
      <c r="E51" s="34"/>
      <c r="F51" s="178"/>
      <c r="G51" s="174"/>
      <c r="H51" s="218"/>
      <c r="I51" s="218" t="str" cm="1">
        <f t="array" ref="I51">IF(OR($C51="",$D51="",$E51="",$H51=""),"",_xlfn.SWITCH($H51,"S",5,"C",5,"D",3,"W",2,"N",0,"")*$F51)</f>
        <v/>
      </c>
    </row>
    <row r="52" spans="1:9" x14ac:dyDescent="0.25">
      <c r="A52" s="33"/>
      <c r="B52" s="33"/>
      <c r="C52" s="35"/>
      <c r="D52" s="34"/>
      <c r="E52" s="34"/>
      <c r="F52" s="178"/>
      <c r="G52" s="174"/>
      <c r="H52" s="218"/>
      <c r="I52" s="218" t="str" cm="1">
        <f t="array" ref="I52">IF(OR($C52="",$D52="",$E52="",$H52=""),"",_xlfn.SWITCH($H52,"S",5,"C",5,"D",3,"W",2,"N",0,"")*$F52)</f>
        <v/>
      </c>
    </row>
    <row r="53" spans="1:9" x14ac:dyDescent="0.25">
      <c r="A53" s="33"/>
      <c r="B53" s="33"/>
      <c r="C53" s="35"/>
      <c r="D53" s="34"/>
      <c r="E53" s="34"/>
      <c r="F53" s="178"/>
      <c r="G53" s="174"/>
      <c r="H53" s="218"/>
      <c r="I53" s="218" t="str" cm="1">
        <f t="array" ref="I53">IF(OR($C53="",$D53="",$E53="",$H53=""),"",_xlfn.SWITCH($H53,"S",5,"C",5,"D",3,"W",2,"N",0,"")*$F53)</f>
        <v/>
      </c>
    </row>
    <row r="54" spans="1:9" x14ac:dyDescent="0.25">
      <c r="A54" s="33"/>
      <c r="B54" s="33"/>
      <c r="C54" s="35"/>
      <c r="D54" s="34"/>
      <c r="E54" s="34"/>
      <c r="F54" s="178"/>
      <c r="G54" s="174"/>
      <c r="H54" s="218"/>
      <c r="I54" s="218" t="str" cm="1">
        <f t="array" ref="I54">IF(OR($C54="",$D54="",$E54="",$H54=""),"",_xlfn.SWITCH($H54,"S",5,"C",5,"D",3,"W",2,"N",0,"")*$F54)</f>
        <v/>
      </c>
    </row>
    <row r="55" spans="1:9" x14ac:dyDescent="0.25">
      <c r="A55" s="33"/>
      <c r="B55" s="33"/>
      <c r="C55" s="35"/>
      <c r="D55" s="34"/>
      <c r="E55" s="34"/>
      <c r="F55" s="178"/>
      <c r="G55" s="174"/>
      <c r="H55" s="218"/>
      <c r="I55" s="218" t="str" cm="1">
        <f t="array" ref="I55">IF(OR($C55="",$D55="",$E55="",$H55=""),"",_xlfn.SWITCH($H55,"S",5,"C",5,"D",3,"W",2,"N",0,"")*$F55)</f>
        <v/>
      </c>
    </row>
    <row r="56" spans="1:9" ht="13" x14ac:dyDescent="0.25">
      <c r="A56" s="36"/>
      <c r="B56" s="36"/>
      <c r="C56" s="37"/>
      <c r="D56" s="34"/>
      <c r="E56" s="34"/>
      <c r="F56" s="178"/>
      <c r="G56" s="174"/>
      <c r="H56" s="218"/>
      <c r="I56" s="218" t="str" cm="1">
        <f t="array" ref="I56">IF(OR($C56="",$D56="",$E56="",$H56=""),"",_xlfn.SWITCH($H56,"S",5,"C",5,"D",3,"W",2,"N",0,"")*$F56)</f>
        <v/>
      </c>
    </row>
    <row r="57" spans="1:9" x14ac:dyDescent="0.25">
      <c r="A57" s="33"/>
      <c r="B57" s="33"/>
      <c r="C57" s="35"/>
      <c r="D57" s="34"/>
      <c r="E57" s="34"/>
      <c r="F57" s="178"/>
      <c r="G57" s="174"/>
      <c r="H57" s="218"/>
      <c r="I57" s="218" t="str" cm="1">
        <f t="array" ref="I57">IF(OR($C57="",$D57="",$E57="",$H57=""),"",_xlfn.SWITCH($H57,"S",5,"C",5,"D",3,"W",2,"N",0,"")*$F57)</f>
        <v/>
      </c>
    </row>
    <row r="58" spans="1:9" x14ac:dyDescent="0.25">
      <c r="A58" s="33"/>
      <c r="B58" s="33"/>
      <c r="C58" s="35"/>
      <c r="D58" s="34"/>
      <c r="E58" s="34"/>
      <c r="F58" s="178"/>
      <c r="G58" s="174"/>
      <c r="H58" s="218"/>
      <c r="I58" s="218" t="str" cm="1">
        <f t="array" ref="I58">IF(OR($C58="",$D58="",$E58="",$H58=""),"",_xlfn.SWITCH($H58,"S",5,"C",5,"D",3,"W",2,"N",0,"")*$F58)</f>
        <v/>
      </c>
    </row>
    <row r="59" spans="1:9" x14ac:dyDescent="0.25">
      <c r="A59" s="33"/>
      <c r="B59" s="33"/>
      <c r="C59" s="35"/>
      <c r="D59" s="34"/>
      <c r="E59" s="34"/>
      <c r="F59" s="178"/>
      <c r="G59" s="174"/>
      <c r="H59" s="218"/>
      <c r="I59" s="218" t="str" cm="1">
        <f t="array" ref="I59">IF(OR($C59="",$D59="",$E59="",$H59=""),"",_xlfn.SWITCH($H59,"S",5,"C",5,"D",3,"W",2,"N",0,"")*$F59)</f>
        <v/>
      </c>
    </row>
    <row r="60" spans="1:9" x14ac:dyDescent="0.25">
      <c r="A60" s="33"/>
      <c r="B60" s="33"/>
      <c r="C60" s="35"/>
      <c r="D60" s="34"/>
      <c r="E60" s="34"/>
      <c r="F60" s="178"/>
      <c r="G60" s="174"/>
      <c r="H60" s="218"/>
      <c r="I60" s="218" t="str" cm="1">
        <f t="array" ref="I60">IF(OR($C60="",$D60="",$E60="",$H60=""),"",_xlfn.SWITCH($H60,"S",5,"C",5,"D",3,"W",2,"N",0,"")*$F60)</f>
        <v/>
      </c>
    </row>
    <row r="61" spans="1:9" x14ac:dyDescent="0.25">
      <c r="A61" s="33"/>
      <c r="B61" s="33"/>
      <c r="C61" s="35"/>
      <c r="D61" s="34"/>
      <c r="E61" s="34"/>
      <c r="F61" s="178"/>
      <c r="G61" s="174"/>
      <c r="H61" s="218"/>
      <c r="I61" s="218" t="str" cm="1">
        <f t="array" ref="I61">IF(OR($C61="",$D61="",$E61="",$H61=""),"",_xlfn.SWITCH($H61,"S",5,"C",5,"D",3,"W",2,"N",0,"")*$F61)</f>
        <v/>
      </c>
    </row>
    <row r="62" spans="1:9" x14ac:dyDescent="0.25">
      <c r="A62" s="33"/>
      <c r="B62" s="33"/>
      <c r="C62" s="35"/>
      <c r="D62" s="34"/>
      <c r="E62" s="34"/>
      <c r="F62" s="178"/>
      <c r="G62" s="174"/>
      <c r="H62" s="218"/>
      <c r="I62" s="218" t="str" cm="1">
        <f t="array" ref="I62">IF(OR($C62="",$D62="",$E62="",$H62=""),"",_xlfn.SWITCH($H62,"S",5,"C",5,"D",3,"W",2,"N",0,"")*$F62)</f>
        <v/>
      </c>
    </row>
    <row r="63" spans="1:9" x14ac:dyDescent="0.25">
      <c r="A63" s="33"/>
      <c r="B63" s="33"/>
      <c r="C63" s="35"/>
      <c r="D63" s="34"/>
      <c r="E63" s="34"/>
      <c r="F63" s="178"/>
      <c r="G63" s="174"/>
      <c r="H63" s="218"/>
      <c r="I63" s="218" t="str" cm="1">
        <f t="array" ref="I63">IF(OR($C63="",$D63="",$E63="",$H63=""),"",_xlfn.SWITCH($H63,"S",5,"C",5,"D",3,"W",2,"N",0,"")*$F63)</f>
        <v/>
      </c>
    </row>
    <row r="64" spans="1:9" x14ac:dyDescent="0.25">
      <c r="A64" s="33"/>
      <c r="B64" s="33"/>
      <c r="C64" s="35"/>
      <c r="D64" s="34"/>
      <c r="E64" s="34"/>
      <c r="F64" s="178"/>
      <c r="G64" s="174"/>
      <c r="H64" s="218"/>
      <c r="I64" s="218" t="str" cm="1">
        <f t="array" ref="I64">IF(OR($C64="",$D64="",$E64="",$H64=""),"",_xlfn.SWITCH($H64,"S",5,"C",5,"D",3,"W",2,"N",0,"")*$F64)</f>
        <v/>
      </c>
    </row>
    <row r="65" spans="1:9" ht="13" x14ac:dyDescent="0.25">
      <c r="A65" s="356"/>
      <c r="B65" s="357"/>
      <c r="C65" s="358"/>
      <c r="D65" s="34"/>
      <c r="E65" s="34"/>
      <c r="F65" s="178"/>
      <c r="G65" s="174"/>
      <c r="H65" s="218"/>
      <c r="I65" s="218" t="str" cm="1">
        <f t="array" ref="I65">IF(OR($C65="",$D65="",$E65="",$H65=""),"",_xlfn.SWITCH($H65,"S",5,"C",5,"D",3,"W",2,"N",0,"")*$F65)</f>
        <v/>
      </c>
    </row>
    <row r="66" spans="1:9" x14ac:dyDescent="0.25">
      <c r="A66" s="33"/>
      <c r="B66" s="33"/>
      <c r="C66" s="35"/>
      <c r="D66" s="34"/>
      <c r="E66" s="34"/>
      <c r="F66" s="178"/>
      <c r="G66" s="174"/>
      <c r="H66" s="218"/>
      <c r="I66" s="218" t="str" cm="1">
        <f t="array" ref="I66">IF(OR($C66="",$D66="",$E66="",$H66=""),"",_xlfn.SWITCH($H66,"S",5,"C",5,"D",3,"W",2,"N",0,"")*$F66)</f>
        <v/>
      </c>
    </row>
    <row r="67" spans="1:9" ht="13" x14ac:dyDescent="0.25">
      <c r="A67" s="36"/>
      <c r="B67" s="36"/>
      <c r="C67" s="37"/>
      <c r="D67" s="34"/>
      <c r="E67" s="34"/>
      <c r="F67" s="178"/>
      <c r="G67" s="174"/>
      <c r="H67" s="218"/>
      <c r="I67" s="218" t="str" cm="1">
        <f t="array" ref="I67">IF(OR($C67="",$D67="",$E67="",$H67=""),"",_xlfn.SWITCH($H67,"S",5,"C",5,"D",3,"W",2,"N",0,"")*$F67)</f>
        <v/>
      </c>
    </row>
    <row r="68" spans="1:9" x14ac:dyDescent="0.25">
      <c r="A68" s="33"/>
      <c r="B68" s="33"/>
      <c r="C68" s="35"/>
      <c r="D68" s="34"/>
      <c r="E68" s="34"/>
      <c r="F68" s="178"/>
      <c r="G68" s="174"/>
      <c r="H68" s="218"/>
      <c r="I68" s="218" t="str" cm="1">
        <f t="array" ref="I68">IF(OR($C68="",$D68="",$E68="",$H68=""),"",_xlfn.SWITCH($H68,"S",5,"C",5,"D",3,"W",2,"N",0,"")*$F68)</f>
        <v/>
      </c>
    </row>
    <row r="69" spans="1:9" x14ac:dyDescent="0.25">
      <c r="A69" s="33"/>
      <c r="B69" s="33"/>
      <c r="C69" s="35"/>
      <c r="D69" s="34"/>
      <c r="E69" s="34"/>
      <c r="F69" s="178"/>
      <c r="G69" s="174"/>
      <c r="H69" s="218"/>
      <c r="I69" s="218" t="str" cm="1">
        <f t="array" ref="I69">IF(OR($C69="",$D69="",$E69="",$H69=""),"",_xlfn.SWITCH($H69,"S",5,"C",5,"D",3,"W",2,"N",0,"")*$F69)</f>
        <v/>
      </c>
    </row>
    <row r="70" spans="1:9" ht="13" x14ac:dyDescent="0.25">
      <c r="A70" s="36"/>
      <c r="B70" s="36"/>
      <c r="C70" s="37"/>
      <c r="D70" s="34"/>
      <c r="E70" s="34"/>
      <c r="F70" s="178"/>
      <c r="G70" s="174"/>
      <c r="H70" s="218"/>
      <c r="I70" s="218" t="str" cm="1">
        <f t="array" ref="I70">IF(OR($C70="",$D70="",$E70="",$H70=""),"",_xlfn.SWITCH($H70,"S",5,"C",5,"D",3,"W",2,"N",0,"")*$F70)</f>
        <v/>
      </c>
    </row>
    <row r="71" spans="1:9" x14ac:dyDescent="0.25">
      <c r="A71" s="33"/>
      <c r="B71" s="38"/>
      <c r="C71" s="35"/>
      <c r="D71" s="34"/>
      <c r="E71" s="34"/>
      <c r="F71" s="178"/>
      <c r="G71" s="174"/>
      <c r="H71" s="218"/>
      <c r="I71" s="218" t="str" cm="1">
        <f t="array" ref="I71">IF(OR($C71="",$D71="",$E71="",$H71=""),"",_xlfn.SWITCH($H71,"S",5,"C",5,"D",3,"W",2,"N",0,"")*$F71)</f>
        <v/>
      </c>
    </row>
    <row r="72" spans="1:9" x14ac:dyDescent="0.25">
      <c r="A72" s="33"/>
      <c r="B72" s="38"/>
      <c r="C72" s="35"/>
      <c r="D72" s="34"/>
      <c r="E72" s="34"/>
      <c r="F72" s="178"/>
      <c r="G72" s="174"/>
      <c r="H72" s="218"/>
      <c r="I72" s="218" t="str" cm="1">
        <f t="array" ref="I72">IF(OR($C72="",$D72="",$E72="",$H72=""),"",_xlfn.SWITCH($H72,"S",5,"C",5,"D",3,"W",2,"N",0,"")*$F72)</f>
        <v/>
      </c>
    </row>
    <row r="73" spans="1:9" x14ac:dyDescent="0.25">
      <c r="A73" s="33"/>
      <c r="B73" s="38"/>
      <c r="C73" s="35"/>
      <c r="D73" s="34"/>
      <c r="E73" s="34"/>
      <c r="F73" s="178"/>
      <c r="G73" s="174"/>
      <c r="H73" s="218"/>
      <c r="I73" s="218" t="str" cm="1">
        <f t="array" ref="I73">IF(OR($C73="",$D73="",$E73="",$H73=""),"",_xlfn.SWITCH($H73,"S",5,"C",5,"D",3,"W",2,"N",0,"")*$F73)</f>
        <v/>
      </c>
    </row>
    <row r="74" spans="1:9" x14ac:dyDescent="0.25">
      <c r="A74" s="33"/>
      <c r="B74" s="38"/>
      <c r="C74" s="35"/>
      <c r="D74" s="34"/>
      <c r="E74" s="34"/>
      <c r="F74" s="178"/>
      <c r="G74" s="174"/>
      <c r="H74" s="218"/>
      <c r="I74" s="218" t="str" cm="1">
        <f t="array" ref="I74">IF(OR($C74="",$D74="",$E74="",$H74=""),"",_xlfn.SWITCH($H74,"S",5,"C",5,"D",3,"W",2,"N",0,"")*$F74)</f>
        <v/>
      </c>
    </row>
    <row r="75" spans="1:9" x14ac:dyDescent="0.25">
      <c r="A75" s="33"/>
      <c r="B75" s="38"/>
      <c r="C75" s="35"/>
      <c r="D75" s="34"/>
      <c r="E75" s="34"/>
      <c r="F75" s="178"/>
      <c r="G75" s="174"/>
      <c r="H75" s="218"/>
      <c r="I75" s="218" t="str" cm="1">
        <f t="array" ref="I75">IF(OR($C75="",$D75="",$E75="",$H75=""),"",_xlfn.SWITCH($H75,"S",5,"C",5,"D",3,"W",2,"N",0,"")*$F75)</f>
        <v/>
      </c>
    </row>
    <row r="76" spans="1:9" x14ac:dyDescent="0.25">
      <c r="A76" s="33"/>
      <c r="B76" s="38"/>
      <c r="C76" s="35"/>
      <c r="D76" s="34"/>
      <c r="E76" s="34"/>
      <c r="F76" s="178"/>
      <c r="G76" s="174"/>
      <c r="H76" s="218"/>
      <c r="I76" s="218" t="str" cm="1">
        <f t="array" ref="I76">IF(OR($C76="",$D76="",$E76="",$H76=""),"",_xlfn.SWITCH($H76,"S",5,"C",5,"D",3,"W",2,"N",0,"")*$F76)</f>
        <v/>
      </c>
    </row>
    <row r="77" spans="1:9" x14ac:dyDescent="0.25">
      <c r="A77" s="33"/>
      <c r="B77" s="38"/>
      <c r="C77" s="35"/>
      <c r="D77" s="34"/>
      <c r="E77" s="34"/>
      <c r="F77" s="178"/>
      <c r="G77" s="174"/>
      <c r="H77" s="218"/>
      <c r="I77" s="218" t="str" cm="1">
        <f t="array" ref="I77">IF(OR($C77="",$D77="",$E77="",$H77=""),"",_xlfn.SWITCH($H77,"S",5,"C",5,"D",3,"W",2,"N",0,"")*$F77)</f>
        <v/>
      </c>
    </row>
    <row r="78" spans="1:9" x14ac:dyDescent="0.25">
      <c r="A78" s="33"/>
      <c r="B78" s="38"/>
      <c r="C78" s="35"/>
      <c r="D78" s="34"/>
      <c r="E78" s="34"/>
      <c r="F78" s="178"/>
      <c r="G78" s="174"/>
      <c r="H78" s="218"/>
      <c r="I78" s="218" t="str" cm="1">
        <f t="array" ref="I78">IF(OR($C78="",$D78="",$E78="",$H78=""),"",_xlfn.SWITCH($H78,"S",5,"C",5,"D",3,"W",2,"N",0,"")*$F78)</f>
        <v/>
      </c>
    </row>
    <row r="79" spans="1:9" x14ac:dyDescent="0.25">
      <c r="A79" s="33"/>
      <c r="B79" s="38"/>
      <c r="C79" s="35"/>
      <c r="D79" s="34"/>
      <c r="E79" s="34"/>
      <c r="F79" s="178"/>
      <c r="G79" s="174"/>
      <c r="H79" s="218"/>
      <c r="I79" s="218" t="str" cm="1">
        <f t="array" ref="I79">IF(OR($C79="",$D79="",$E79="",$H79=""),"",_xlfn.SWITCH($H79,"S",5,"C",5,"D",3,"W",2,"N",0,"")*$F79)</f>
        <v/>
      </c>
    </row>
    <row r="80" spans="1:9" x14ac:dyDescent="0.25">
      <c r="A80" s="33"/>
      <c r="B80" s="38"/>
      <c r="C80" s="35"/>
      <c r="D80" s="34"/>
      <c r="E80" s="34"/>
      <c r="F80" s="178"/>
      <c r="G80" s="174"/>
      <c r="H80" s="218"/>
      <c r="I80" s="218" t="str" cm="1">
        <f t="array" ref="I80">IF(OR($C80="",$D80="",$E80="",$H80=""),"",_xlfn.SWITCH($H80,"S",5,"C",5,"D",3,"W",2,"N",0,"")*$F80)</f>
        <v/>
      </c>
    </row>
    <row r="81" spans="1:9" x14ac:dyDescent="0.25">
      <c r="A81" s="33"/>
      <c r="B81" s="38"/>
      <c r="C81" s="35"/>
      <c r="D81" s="34"/>
      <c r="E81" s="34"/>
      <c r="F81" s="178"/>
      <c r="G81" s="174"/>
      <c r="H81" s="218"/>
      <c r="I81" s="218" t="str" cm="1">
        <f t="array" ref="I81">IF(OR($C81="",$D81="",$E81="",$H81=""),"",_xlfn.SWITCH($H81,"S",5,"C",5,"D",3,"W",2,"N",0,"")*$F81)</f>
        <v/>
      </c>
    </row>
    <row r="82" spans="1:9" x14ac:dyDescent="0.25">
      <c r="A82" s="33"/>
      <c r="B82" s="38"/>
      <c r="C82" s="35"/>
      <c r="D82" s="34"/>
      <c r="E82" s="34"/>
      <c r="F82" s="178"/>
      <c r="G82" s="174"/>
      <c r="H82" s="218"/>
      <c r="I82" s="218" t="str" cm="1">
        <f t="array" ref="I82">IF(OR($C82="",$D82="",$E82="",$H82=""),"",_xlfn.SWITCH($H82,"S",5,"C",5,"D",3,"W",2,"N",0,"")*$F82)</f>
        <v/>
      </c>
    </row>
    <row r="83" spans="1:9" x14ac:dyDescent="0.25">
      <c r="A83" s="33"/>
      <c r="B83" s="33"/>
      <c r="C83" s="35"/>
      <c r="D83" s="34"/>
      <c r="E83" s="34"/>
      <c r="F83" s="178"/>
      <c r="G83" s="174"/>
      <c r="H83" s="218"/>
      <c r="I83" s="218" t="str" cm="1">
        <f t="array" ref="I83">IF(OR($C83="",$D83="",$E83="",$H83=""),"",_xlfn.SWITCH($H83,"S",5,"C",5,"D",3,"W",2,"N",0,"")*$F83)</f>
        <v/>
      </c>
    </row>
    <row r="84" spans="1:9" x14ac:dyDescent="0.25">
      <c r="A84" s="33"/>
      <c r="B84" s="33"/>
      <c r="C84" s="35"/>
      <c r="D84" s="34"/>
      <c r="E84" s="34"/>
      <c r="F84" s="178"/>
      <c r="G84" s="174"/>
      <c r="H84" s="218"/>
      <c r="I84" s="218" t="str" cm="1">
        <f t="array" ref="I84">IF(OR($C84="",$D84="",$E84="",$H84=""),"",_xlfn.SWITCH($H84,"S",5,"C",5,"D",3,"W",2,"N",0,"")*$F84)</f>
        <v/>
      </c>
    </row>
    <row r="85" spans="1:9" x14ac:dyDescent="0.25">
      <c r="A85" s="33"/>
      <c r="B85" s="33"/>
      <c r="C85" s="35"/>
      <c r="D85" s="34"/>
      <c r="E85" s="34"/>
      <c r="F85" s="178"/>
      <c r="G85" s="174"/>
      <c r="H85" s="218"/>
      <c r="I85" s="218" t="str" cm="1">
        <f t="array" ref="I85">IF(OR($C85="",$D85="",$E85="",$H85=""),"",_xlfn.SWITCH($H85,"S",5,"C",5,"D",3,"W",2,"N",0,"")*$F85)</f>
        <v/>
      </c>
    </row>
    <row r="86" spans="1:9" ht="13" x14ac:dyDescent="0.25">
      <c r="A86" s="36"/>
      <c r="B86" s="36"/>
      <c r="C86" s="37"/>
      <c r="D86" s="34"/>
      <c r="E86" s="34"/>
      <c r="F86" s="178"/>
      <c r="G86" s="174"/>
      <c r="H86" s="218"/>
      <c r="I86" s="218" t="str" cm="1">
        <f t="array" ref="I86">IF(OR($C86="",$D86="",$E86="",$H86=""),"",_xlfn.SWITCH($H86,"S",5,"C",5,"D",3,"W",2,"N",0,"")*$F86)</f>
        <v/>
      </c>
    </row>
    <row r="87" spans="1:9" x14ac:dyDescent="0.25">
      <c r="A87" s="33"/>
      <c r="B87" s="38"/>
      <c r="C87" s="35"/>
      <c r="D87" s="34"/>
      <c r="E87" s="34"/>
      <c r="F87" s="178"/>
      <c r="G87" s="174"/>
      <c r="H87" s="218"/>
      <c r="I87" s="218" t="str" cm="1">
        <f t="array" ref="I87">IF(OR($C87="",$D87="",$E87="",$H87=""),"",_xlfn.SWITCH($H87,"S",5,"C",5,"D",3,"W",2,"N",0,"")*$F87)</f>
        <v/>
      </c>
    </row>
    <row r="88" spans="1:9" x14ac:dyDescent="0.25">
      <c r="A88" s="33"/>
      <c r="B88" s="38"/>
      <c r="C88" s="35"/>
      <c r="D88" s="34"/>
      <c r="E88" s="34"/>
      <c r="F88" s="178"/>
      <c r="G88" s="174"/>
      <c r="H88" s="218"/>
      <c r="I88" s="218" t="str" cm="1">
        <f t="array" ref="I88">IF(OR($C88="",$D88="",$E88="",$H88=""),"",_xlfn.SWITCH($H88,"S",5,"C",5,"D",3,"W",2,"N",0,"")*$F88)</f>
        <v/>
      </c>
    </row>
    <row r="89" spans="1:9" x14ac:dyDescent="0.25">
      <c r="A89" s="33"/>
      <c r="B89" s="38"/>
      <c r="C89" s="35"/>
      <c r="D89" s="34"/>
      <c r="E89" s="34"/>
      <c r="F89" s="178"/>
      <c r="G89" s="174"/>
      <c r="H89" s="218"/>
      <c r="I89" s="218" t="str" cm="1">
        <f t="array" ref="I89">IF(OR($C89="",$D89="",$E89="",$H89=""),"",_xlfn.SWITCH($H89,"S",5,"C",5,"D",3,"W",2,"N",0,"")*$F89)</f>
        <v/>
      </c>
    </row>
    <row r="90" spans="1:9" x14ac:dyDescent="0.25">
      <c r="A90" s="33"/>
      <c r="B90" s="38"/>
      <c r="C90" s="35"/>
      <c r="D90" s="34"/>
      <c r="E90" s="34"/>
      <c r="F90" s="178"/>
      <c r="G90" s="174"/>
      <c r="H90" s="218"/>
      <c r="I90" s="218" t="str" cm="1">
        <f t="array" ref="I90">IF(OR($C90="",$D90="",$E90="",$H90=""),"",_xlfn.SWITCH($H90,"S",5,"C",5,"D",3,"W",2,"N",0,"")*$F90)</f>
        <v/>
      </c>
    </row>
    <row r="91" spans="1:9" x14ac:dyDescent="0.25">
      <c r="A91" s="33"/>
      <c r="B91" s="38"/>
      <c r="C91" s="35"/>
      <c r="D91" s="34"/>
      <c r="E91" s="34"/>
      <c r="F91" s="178"/>
      <c r="G91" s="174"/>
      <c r="H91" s="218"/>
      <c r="I91" s="218" t="str" cm="1">
        <f t="array" ref="I91">IF(OR($C91="",$D91="",$E91="",$H91=""),"",_xlfn.SWITCH($H91,"S",5,"C",5,"D",3,"W",2,"N",0,"")*$F91)</f>
        <v/>
      </c>
    </row>
    <row r="92" spans="1:9" x14ac:dyDescent="0.25">
      <c r="A92" s="33"/>
      <c r="B92" s="38"/>
      <c r="C92" s="35"/>
      <c r="D92" s="34"/>
      <c r="E92" s="34"/>
      <c r="F92" s="178"/>
      <c r="G92" s="174"/>
      <c r="H92" s="218"/>
      <c r="I92" s="218" t="str" cm="1">
        <f t="array" ref="I92">IF(OR($C92="",$D92="",$E92="",$H92=""),"",_xlfn.SWITCH($H92,"S",5,"C",5,"D",3,"W",2,"N",0,"")*$F92)</f>
        <v/>
      </c>
    </row>
    <row r="93" spans="1:9" x14ac:dyDescent="0.25">
      <c r="A93" s="33"/>
      <c r="B93" s="38"/>
      <c r="C93" s="35"/>
      <c r="D93" s="34"/>
      <c r="E93" s="34"/>
      <c r="F93" s="178"/>
      <c r="G93" s="174"/>
      <c r="H93" s="218"/>
      <c r="I93" s="218" t="str" cm="1">
        <f t="array" ref="I93">IF(OR($C93="",$D93="",$E93="",$H93=""),"",_xlfn.SWITCH($H93,"S",5,"C",5,"D",3,"W",2,"N",0,"")*$F93)</f>
        <v/>
      </c>
    </row>
    <row r="94" spans="1:9" x14ac:dyDescent="0.25">
      <c r="A94" s="33"/>
      <c r="B94" s="38"/>
      <c r="C94" s="35"/>
      <c r="D94" s="34"/>
      <c r="E94" s="34"/>
      <c r="F94" s="178"/>
      <c r="G94" s="174"/>
      <c r="H94" s="218"/>
      <c r="I94" s="218" t="str" cm="1">
        <f t="array" ref="I94">IF(OR($C94="",$D94="",$E94="",$H94=""),"",_xlfn.SWITCH($H94,"S",5,"C",5,"D",3,"W",2,"N",0,"")*$F94)</f>
        <v/>
      </c>
    </row>
    <row r="95" spans="1:9" x14ac:dyDescent="0.25">
      <c r="A95" s="33"/>
      <c r="B95" s="33"/>
      <c r="C95" s="35"/>
      <c r="D95" s="34"/>
      <c r="E95" s="34"/>
      <c r="F95" s="178"/>
      <c r="G95" s="174"/>
      <c r="H95" s="218"/>
      <c r="I95" s="218" t="str" cm="1">
        <f t="array" ref="I95">IF(OR($C95="",$D95="",$E95="",$H95=""),"",_xlfn.SWITCH($H95,"S",5,"C",5,"D",3,"W",2,"N",0,"")*$F95)</f>
        <v/>
      </c>
    </row>
    <row r="96" spans="1:9" x14ac:dyDescent="0.25">
      <c r="A96" s="33"/>
      <c r="B96" s="33"/>
      <c r="C96" s="35"/>
      <c r="D96" s="34"/>
      <c r="E96" s="34"/>
      <c r="F96" s="178"/>
      <c r="G96" s="174"/>
      <c r="H96" s="218"/>
      <c r="I96" s="218" t="str" cm="1">
        <f t="array" ref="I96">IF(OR($C96="",$D96="",$E96="",$H96=""),"",_xlfn.SWITCH($H96,"S",5,"C",5,"D",3,"W",2,"N",0,"")*$F96)</f>
        <v/>
      </c>
    </row>
    <row r="97" spans="1:9" x14ac:dyDescent="0.25">
      <c r="A97" s="33"/>
      <c r="B97" s="33"/>
      <c r="C97" s="35"/>
      <c r="D97" s="34"/>
      <c r="E97" s="34"/>
      <c r="F97" s="178"/>
      <c r="G97" s="174"/>
      <c r="H97" s="218"/>
      <c r="I97" s="218" t="str" cm="1">
        <f t="array" ref="I97">IF(OR($C97="",$D97="",$E97="",$H97=""),"",_xlfn.SWITCH($H97,"S",5,"C",5,"D",3,"W",2,"N",0,"")*$F97)</f>
        <v/>
      </c>
    </row>
    <row r="98" spans="1:9" x14ac:dyDescent="0.25">
      <c r="A98" s="33"/>
      <c r="B98" s="33"/>
      <c r="C98" s="35"/>
      <c r="D98" s="34"/>
      <c r="E98" s="34"/>
      <c r="F98" s="178"/>
      <c r="G98" s="174"/>
      <c r="H98" s="218"/>
      <c r="I98" s="218" t="str" cm="1">
        <f t="array" ref="I98">IF(OR($C98="",$D98="",$E98="",$H98=""),"",_xlfn.SWITCH($H98,"S",5,"C",5,"D",3,"W",2,"N",0,"")*$F98)</f>
        <v/>
      </c>
    </row>
    <row r="99" spans="1:9" x14ac:dyDescent="0.25">
      <c r="A99" s="33"/>
      <c r="B99" s="33"/>
      <c r="C99" s="35"/>
      <c r="D99" s="34"/>
      <c r="E99" s="34"/>
      <c r="F99" s="178"/>
      <c r="G99" s="174"/>
      <c r="H99" s="218"/>
      <c r="I99" s="218" t="str" cm="1">
        <f t="array" ref="I99">IF(OR($C99="",$D99="",$E99="",$H99=""),"",_xlfn.SWITCH($H99,"S",5,"C",5,"D",3,"W",2,"N",0,"")*$F99)</f>
        <v/>
      </c>
    </row>
    <row r="100" spans="1:9" x14ac:dyDescent="0.25">
      <c r="A100" s="33"/>
      <c r="B100" s="33"/>
      <c r="C100" s="35"/>
      <c r="D100" s="34"/>
      <c r="E100" s="34"/>
      <c r="F100" s="178"/>
      <c r="G100" s="174"/>
      <c r="H100" s="218"/>
      <c r="I100" s="218" t="str" cm="1">
        <f t="array" ref="I100">IF(OR($C100="",$D100="",$E100="",$H100=""),"",_xlfn.SWITCH($H100,"S",5,"C",5,"D",3,"W",2,"N",0,"")*$F100)</f>
        <v/>
      </c>
    </row>
    <row r="101" spans="1:9" x14ac:dyDescent="0.25">
      <c r="A101" s="33"/>
      <c r="B101" s="33"/>
      <c r="C101" s="35"/>
      <c r="D101" s="34"/>
      <c r="E101" s="34"/>
      <c r="F101" s="178"/>
      <c r="G101" s="174"/>
      <c r="H101" s="218"/>
      <c r="I101" s="218" t="str" cm="1">
        <f t="array" ref="I101">IF(OR($C101="",$D101="",$E101="",$H101=""),"",_xlfn.SWITCH($H101,"S",5,"C",5,"D",3,"W",2,"N",0,"")*$F101)</f>
        <v/>
      </c>
    </row>
    <row r="102" spans="1:9" ht="13" x14ac:dyDescent="0.25">
      <c r="A102" s="36"/>
      <c r="B102" s="36"/>
      <c r="C102" s="37"/>
      <c r="D102" s="34"/>
      <c r="E102" s="34"/>
      <c r="F102" s="178"/>
      <c r="G102" s="174"/>
      <c r="H102" s="218"/>
      <c r="I102" s="218" t="str" cm="1">
        <f t="array" ref="I102">IF(OR($C102="",$D102="",$E102="",$H102=""),"",_xlfn.SWITCH($H102,"S",5,"C",5,"D",3,"W",2,"N",0,"")*$F102)</f>
        <v/>
      </c>
    </row>
    <row r="103" spans="1:9" x14ac:dyDescent="0.25">
      <c r="A103" s="33"/>
      <c r="B103" s="33"/>
      <c r="C103" s="35"/>
      <c r="D103" s="34"/>
      <c r="E103" s="34"/>
      <c r="F103" s="178"/>
      <c r="G103" s="174"/>
      <c r="H103" s="218"/>
      <c r="I103" s="218" t="str" cm="1">
        <f t="array" ref="I103">IF(OR($C103="",$D103="",$E103="",$H103=""),"",_xlfn.SWITCH($H103,"S",5,"C",5,"D",3,"W",2,"N",0,"")*$F103)</f>
        <v/>
      </c>
    </row>
    <row r="104" spans="1:9" ht="13" x14ac:dyDescent="0.25">
      <c r="A104" s="36"/>
      <c r="B104" s="36"/>
      <c r="C104" s="37"/>
      <c r="D104" s="34"/>
      <c r="E104" s="34"/>
      <c r="F104" s="178"/>
      <c r="G104" s="174"/>
      <c r="H104" s="218"/>
      <c r="I104" s="218" t="str" cm="1">
        <f t="array" ref="I104">IF(OR($C104="",$D104="",$E104="",$H104=""),"",_xlfn.SWITCH($H104,"S",5,"C",5,"D",3,"W",2,"N",0,"")*$F104)</f>
        <v/>
      </c>
    </row>
    <row r="105" spans="1:9" x14ac:dyDescent="0.25">
      <c r="A105" s="33"/>
      <c r="B105" s="33"/>
      <c r="C105" s="35"/>
      <c r="D105" s="34"/>
      <c r="E105" s="34"/>
      <c r="F105" s="178"/>
      <c r="G105" s="174"/>
      <c r="H105" s="218"/>
      <c r="I105" s="218" t="str" cm="1">
        <f t="array" ref="I105">IF(OR($C105="",$D105="",$E105="",$H105=""),"",_xlfn.SWITCH($H105,"S",5,"C",5,"D",3,"W",2,"N",0,"")*$F105)</f>
        <v/>
      </c>
    </row>
    <row r="106" spans="1:9" ht="13" x14ac:dyDescent="0.25">
      <c r="A106" s="36"/>
      <c r="B106" s="36"/>
      <c r="C106" s="37"/>
      <c r="D106" s="34"/>
      <c r="E106" s="34"/>
      <c r="F106" s="178"/>
      <c r="G106" s="174"/>
      <c r="H106" s="218"/>
      <c r="I106" s="218" t="str" cm="1">
        <f t="array" ref="I106">IF(OR($C106="",$D106="",$E106="",$H106=""),"",_xlfn.SWITCH($H106,"S",5,"C",5,"D",3,"W",2,"N",0,"")*$F106)</f>
        <v/>
      </c>
    </row>
    <row r="107" spans="1:9" x14ac:dyDescent="0.25">
      <c r="A107" s="33"/>
      <c r="B107" s="33"/>
      <c r="C107" s="35"/>
      <c r="D107" s="34"/>
      <c r="E107" s="34"/>
      <c r="F107" s="178"/>
      <c r="G107" s="174"/>
      <c r="H107" s="218"/>
      <c r="I107" s="218" t="str" cm="1">
        <f t="array" ref="I107">IF(OR($C107="",$D107="",$E107="",$H107=""),"",_xlfn.SWITCH($H107,"S",5,"C",5,"D",3,"W",2,"N",0,"")*$F107)</f>
        <v/>
      </c>
    </row>
    <row r="108" spans="1:9" x14ac:dyDescent="0.25">
      <c r="A108" s="33"/>
      <c r="B108" s="33"/>
      <c r="C108" s="35"/>
      <c r="D108" s="34"/>
      <c r="E108" s="34"/>
      <c r="F108" s="178"/>
      <c r="G108" s="174"/>
      <c r="H108" s="218"/>
      <c r="I108" s="218" t="str" cm="1">
        <f t="array" ref="I108">IF(OR($C108="",$D108="",$E108="",$H108=""),"",_xlfn.SWITCH($H108,"S",5,"C",5,"D",3,"W",2,"N",0,"")*$F108)</f>
        <v/>
      </c>
    </row>
    <row r="109" spans="1:9" ht="13" x14ac:dyDescent="0.25">
      <c r="A109" s="36"/>
      <c r="B109" s="36"/>
      <c r="C109" s="37"/>
      <c r="D109" s="34"/>
      <c r="E109" s="34"/>
      <c r="F109" s="178"/>
      <c r="G109" s="174"/>
      <c r="H109" s="218"/>
      <c r="I109" s="218" t="str" cm="1">
        <f t="array" ref="I109">IF(OR($C109="",$D109="",$E109="",$H109=""),"",_xlfn.SWITCH($H109,"S",5,"C",5,"D",3,"W",2,"N",0,"")*$F109)</f>
        <v/>
      </c>
    </row>
    <row r="110" spans="1:9" x14ac:dyDescent="0.25">
      <c r="A110" s="33"/>
      <c r="B110" s="33"/>
      <c r="C110" s="35"/>
      <c r="D110" s="34"/>
      <c r="E110" s="34"/>
      <c r="F110" s="178"/>
      <c r="G110" s="174"/>
      <c r="H110" s="218"/>
      <c r="I110" s="218" t="str" cm="1">
        <f t="array" ref="I110">IF(OR($C110="",$D110="",$E110="",$H110=""),"",_xlfn.SWITCH($H110,"S",5,"C",5,"D",3,"W",2,"N",0,"")*$F110)</f>
        <v/>
      </c>
    </row>
    <row r="111" spans="1:9" x14ac:dyDescent="0.25">
      <c r="A111" s="33"/>
      <c r="B111" s="38"/>
      <c r="C111" s="35"/>
      <c r="D111" s="34"/>
      <c r="E111" s="34"/>
      <c r="F111" s="178"/>
      <c r="G111" s="174"/>
      <c r="H111" s="218"/>
      <c r="I111" s="218" t="str" cm="1">
        <f t="array" ref="I111">IF(OR($C111="",$D111="",$E111="",$H111=""),"",_xlfn.SWITCH($H111,"S",5,"C",5,"D",3,"W",2,"N",0,"")*$F111)</f>
        <v/>
      </c>
    </row>
    <row r="112" spans="1:9" x14ac:dyDescent="0.25">
      <c r="A112" s="33"/>
      <c r="B112" s="38"/>
      <c r="C112" s="35"/>
      <c r="D112" s="34"/>
      <c r="E112" s="34"/>
      <c r="F112" s="178"/>
      <c r="G112" s="174"/>
      <c r="H112" s="218"/>
      <c r="I112" s="218" t="str" cm="1">
        <f t="array" ref="I112">IF(OR($C112="",$D112="",$E112="",$H112=""),"",_xlfn.SWITCH($H112,"S",5,"C",5,"D",3,"W",2,"N",0,"")*$F112)</f>
        <v/>
      </c>
    </row>
    <row r="113" spans="1:9" x14ac:dyDescent="0.25">
      <c r="A113" s="33"/>
      <c r="B113" s="33"/>
      <c r="C113" s="35"/>
      <c r="D113" s="34"/>
      <c r="E113" s="34"/>
      <c r="F113" s="178"/>
      <c r="G113" s="174"/>
      <c r="H113" s="218"/>
      <c r="I113" s="218" t="str" cm="1">
        <f t="array" ref="I113">IF(OR($C113="",$D113="",$E113="",$H113=""),"",_xlfn.SWITCH($H113,"S",5,"C",5,"D",3,"W",2,"N",0,"")*$F113)</f>
        <v/>
      </c>
    </row>
    <row r="114" spans="1:9" x14ac:dyDescent="0.25">
      <c r="A114" s="33"/>
      <c r="B114" s="33"/>
      <c r="C114" s="35"/>
      <c r="D114" s="34"/>
      <c r="E114" s="34"/>
      <c r="F114" s="178"/>
      <c r="G114" s="174"/>
      <c r="H114" s="218"/>
      <c r="I114" s="218" t="str" cm="1">
        <f t="array" ref="I114">IF(OR($C114="",$D114="",$E114="",$H114=""),"",_xlfn.SWITCH($H114,"S",5,"C",5,"D",3,"W",2,"N",0,"")*$F114)</f>
        <v/>
      </c>
    </row>
    <row r="115" spans="1:9" x14ac:dyDescent="0.25">
      <c r="A115" s="33"/>
      <c r="B115" s="33"/>
      <c r="C115" s="35"/>
      <c r="D115" s="34"/>
      <c r="E115" s="34"/>
      <c r="F115" s="178"/>
      <c r="G115" s="174"/>
      <c r="H115" s="218"/>
      <c r="I115" s="218" t="str" cm="1">
        <f t="array" ref="I115">IF(OR($C115="",$D115="",$E115="",$H115=""),"",_xlfn.SWITCH($H115,"S",5,"C",5,"D",3,"W",2,"N",0,"")*$F115)</f>
        <v/>
      </c>
    </row>
    <row r="116" spans="1:9" x14ac:dyDescent="0.25">
      <c r="A116" s="33"/>
      <c r="B116" s="33"/>
      <c r="C116" s="35"/>
      <c r="D116" s="34"/>
      <c r="E116" s="34"/>
      <c r="F116" s="178"/>
      <c r="G116" s="174"/>
      <c r="H116" s="218"/>
      <c r="I116" s="218" t="str" cm="1">
        <f t="array" ref="I116">IF(OR($C116="",$D116="",$E116="",$H116=""),"",_xlfn.SWITCH($H116,"S",5,"C",5,"D",3,"W",2,"N",0,"")*$F116)</f>
        <v/>
      </c>
    </row>
    <row r="117" spans="1:9" x14ac:dyDescent="0.25">
      <c r="A117" s="33"/>
      <c r="B117" s="33"/>
      <c r="C117" s="35"/>
      <c r="D117" s="34"/>
      <c r="E117" s="34"/>
      <c r="F117" s="178"/>
      <c r="G117" s="174"/>
      <c r="H117" s="218"/>
      <c r="I117" s="218" t="str" cm="1">
        <f t="array" ref="I117">IF(OR($C117="",$D117="",$E117="",$H117=""),"",_xlfn.SWITCH($H117,"S",5,"C",5,"D",3,"W",2,"N",0,"")*$F117)</f>
        <v/>
      </c>
    </row>
    <row r="118" spans="1:9" x14ac:dyDescent="0.25">
      <c r="A118" s="33"/>
      <c r="B118" s="33"/>
      <c r="C118" s="35"/>
      <c r="D118" s="34"/>
      <c r="E118" s="34"/>
      <c r="F118" s="178"/>
      <c r="G118" s="174"/>
      <c r="H118" s="218"/>
      <c r="I118" s="218" t="str" cm="1">
        <f t="array" ref="I118">IF(OR($C118="",$D118="",$E118="",$H118=""),"",_xlfn.SWITCH($H118,"S",5,"C",5,"D",3,"W",2,"N",0,"")*$F118)</f>
        <v/>
      </c>
    </row>
    <row r="119" spans="1:9" x14ac:dyDescent="0.25">
      <c r="A119" s="33"/>
      <c r="B119" s="33"/>
      <c r="C119" s="35"/>
      <c r="D119" s="34"/>
      <c r="E119" s="34"/>
      <c r="F119" s="178"/>
      <c r="G119" s="174"/>
      <c r="H119" s="218"/>
      <c r="I119" s="218" t="str" cm="1">
        <f t="array" ref="I119">IF(OR($C119="",$D119="",$E119="",$H119=""),"",_xlfn.SWITCH($H119,"S",5,"C",5,"D",3,"W",2,"N",0,"")*$F119)</f>
        <v/>
      </c>
    </row>
    <row r="120" spans="1:9" x14ac:dyDescent="0.25">
      <c r="A120" s="33"/>
      <c r="B120" s="33"/>
      <c r="C120" s="35"/>
      <c r="D120" s="34"/>
      <c r="E120" s="34"/>
      <c r="F120" s="178"/>
      <c r="G120" s="174"/>
      <c r="H120" s="218"/>
      <c r="I120" s="218" t="str" cm="1">
        <f t="array" ref="I120">IF(OR($C120="",$D120="",$E120="",$H120=""),"",_xlfn.SWITCH($H120,"S",5,"C",5,"D",3,"W",2,"N",0,"")*$F120)</f>
        <v/>
      </c>
    </row>
    <row r="121" spans="1:9" x14ac:dyDescent="0.25">
      <c r="A121" s="33"/>
      <c r="B121" s="33"/>
      <c r="C121" s="35"/>
      <c r="D121" s="34"/>
      <c r="E121" s="34"/>
      <c r="F121" s="178"/>
      <c r="G121" s="174"/>
      <c r="H121" s="218"/>
      <c r="I121" s="218" t="str" cm="1">
        <f t="array" ref="I121">IF(OR($C121="",$D121="",$E121="",$H121=""),"",_xlfn.SWITCH($H121,"S",5,"C",5,"D",3,"W",2,"N",0,"")*$F121)</f>
        <v/>
      </c>
    </row>
    <row r="122" spans="1:9" x14ac:dyDescent="0.25">
      <c r="A122" s="33"/>
      <c r="B122" s="33"/>
      <c r="C122" s="35"/>
      <c r="D122" s="34"/>
      <c r="E122" s="34"/>
      <c r="F122" s="178"/>
      <c r="G122" s="174"/>
      <c r="H122" s="218"/>
      <c r="I122" s="218" t="str" cm="1">
        <f t="array" ref="I122">IF(OR($C122="",$D122="",$E122="",$H122=""),"",_xlfn.SWITCH($H122,"S",5,"C",5,"D",3,"W",2,"N",0,"")*$F122)</f>
        <v/>
      </c>
    </row>
    <row r="123" spans="1:9" ht="13" x14ac:dyDescent="0.25">
      <c r="A123" s="356"/>
      <c r="B123" s="357"/>
      <c r="C123" s="358"/>
      <c r="D123" s="34"/>
      <c r="E123" s="34"/>
      <c r="F123" s="178"/>
      <c r="G123" s="174"/>
      <c r="H123" s="218"/>
      <c r="I123" s="218" t="str" cm="1">
        <f t="array" ref="I123">IF(OR($C123="",$D123="",$E123="",$H123=""),"",_xlfn.SWITCH($H123,"S",5,"C",5,"D",3,"W",2,"N",0,"")*$F123)</f>
        <v/>
      </c>
    </row>
    <row r="124" spans="1:9" x14ac:dyDescent="0.25">
      <c r="A124" s="33"/>
      <c r="B124" s="33"/>
      <c r="C124" s="35"/>
      <c r="D124" s="34"/>
      <c r="E124" s="34"/>
      <c r="F124" s="178"/>
      <c r="G124" s="174"/>
      <c r="H124" s="218"/>
      <c r="I124" s="218" t="str" cm="1">
        <f t="array" ref="I124">IF(OR($C124="",$D124="",$E124="",$H124=""),"",_xlfn.SWITCH($H124,"S",5,"C",5,"D",3,"W",2,"N",0,"")*$F124)</f>
        <v/>
      </c>
    </row>
    <row r="125" spans="1:9" x14ac:dyDescent="0.25">
      <c r="A125" s="33"/>
      <c r="B125" s="33"/>
      <c r="C125" s="35"/>
      <c r="D125" s="34"/>
      <c r="E125" s="34"/>
      <c r="F125" s="178"/>
      <c r="G125" s="174"/>
      <c r="H125" s="218"/>
      <c r="I125" s="218" t="str" cm="1">
        <f t="array" ref="I125">IF(OR($C125="",$D125="",$E125="",$H125=""),"",_xlfn.SWITCH($H125,"S",5,"C",5,"D",3,"W",2,"N",0,"")*$F125)</f>
        <v/>
      </c>
    </row>
    <row r="126" spans="1:9" x14ac:dyDescent="0.25">
      <c r="A126" s="33"/>
      <c r="B126" s="33"/>
      <c r="C126" s="35"/>
      <c r="D126" s="34"/>
      <c r="E126" s="34"/>
      <c r="F126" s="178"/>
      <c r="G126" s="174"/>
      <c r="H126" s="218"/>
      <c r="I126" s="218" t="str" cm="1">
        <f t="array" ref="I126">IF(OR($C126="",$D126="",$E126="",$H126=""),"",_xlfn.SWITCH($H126,"S",5,"C",5,"D",3,"W",2,"N",0,"")*$F126)</f>
        <v/>
      </c>
    </row>
    <row r="127" spans="1:9" x14ac:dyDescent="0.25">
      <c r="A127" s="33"/>
      <c r="B127" s="33"/>
      <c r="C127" s="35"/>
      <c r="D127" s="34"/>
      <c r="E127" s="34"/>
      <c r="F127" s="178"/>
      <c r="G127" s="174"/>
      <c r="H127" s="218"/>
      <c r="I127" s="218" t="str" cm="1">
        <f t="array" ref="I127">IF(OR($C127="",$D127="",$E127="",$H127=""),"",_xlfn.SWITCH($H127,"S",5,"C",5,"D",3,"W",2,"N",0,"")*$F127)</f>
        <v/>
      </c>
    </row>
    <row r="128" spans="1:9" x14ac:dyDescent="0.25">
      <c r="A128" s="33"/>
      <c r="B128" s="33"/>
      <c r="C128" s="35"/>
      <c r="D128" s="34"/>
      <c r="E128" s="34"/>
      <c r="F128" s="178"/>
      <c r="G128" s="174"/>
      <c r="H128" s="218"/>
      <c r="I128" s="218" t="str" cm="1">
        <f t="array" ref="I128">IF(OR($C128="",$D128="",$E128="",$H128=""),"",_xlfn.SWITCH($H128,"S",5,"C",5,"D",3,"W",2,"N",0,"")*$F128)</f>
        <v/>
      </c>
    </row>
    <row r="129" spans="1:9" x14ac:dyDescent="0.25">
      <c r="A129" s="33"/>
      <c r="B129" s="33"/>
      <c r="C129" s="35"/>
      <c r="D129" s="34"/>
      <c r="E129" s="34"/>
      <c r="F129" s="178"/>
      <c r="G129" s="174"/>
      <c r="H129" s="218"/>
      <c r="I129" s="218" t="str" cm="1">
        <f t="array" ref="I129">IF(OR($C129="",$D129="",$E129="",$H129=""),"",_xlfn.SWITCH($H129,"S",5,"C",5,"D",3,"W",2,"N",0,"")*$F129)</f>
        <v/>
      </c>
    </row>
    <row r="130" spans="1:9" x14ac:dyDescent="0.25">
      <c r="A130" s="33"/>
      <c r="B130" s="33"/>
      <c r="C130" s="35"/>
      <c r="D130" s="34"/>
      <c r="E130" s="34"/>
      <c r="F130" s="178"/>
      <c r="G130" s="174"/>
      <c r="H130" s="218"/>
      <c r="I130" s="218" t="str" cm="1">
        <f t="array" ref="I130">IF(OR($C130="",$D130="",$E130="",$H130=""),"",_xlfn.SWITCH($H130,"S",5,"C",5,"D",3,"W",2,"N",0,"")*$F130)</f>
        <v/>
      </c>
    </row>
    <row r="131" spans="1:9" x14ac:dyDescent="0.25">
      <c r="A131" s="33"/>
      <c r="B131" s="33"/>
      <c r="C131" s="35"/>
      <c r="D131" s="34"/>
      <c r="E131" s="34"/>
      <c r="F131" s="178"/>
      <c r="G131" s="174"/>
      <c r="H131" s="218"/>
      <c r="I131" s="218" t="str" cm="1">
        <f t="array" ref="I131">IF(OR($C131="",$D131="",$E131="",$H131=""),"",_xlfn.SWITCH($H131,"S",5,"C",5,"D",3,"W",2,"N",0,"")*$F131)</f>
        <v/>
      </c>
    </row>
    <row r="132" spans="1:9" x14ac:dyDescent="0.25">
      <c r="A132" s="33"/>
      <c r="B132" s="33"/>
      <c r="C132" s="35"/>
      <c r="D132" s="34"/>
      <c r="E132" s="34"/>
      <c r="F132" s="178"/>
      <c r="G132" s="174"/>
      <c r="H132" s="218"/>
      <c r="I132" s="218" t="str" cm="1">
        <f t="array" ref="I132">IF(OR($C132="",$D132="",$E132="",$H132=""),"",_xlfn.SWITCH($H132,"S",5,"C",5,"D",3,"W",2,"N",0,"")*$F132)</f>
        <v/>
      </c>
    </row>
    <row r="133" spans="1:9" x14ac:dyDescent="0.25">
      <c r="A133" s="33"/>
      <c r="B133" s="33"/>
      <c r="C133" s="35"/>
      <c r="D133" s="34"/>
      <c r="E133" s="34"/>
      <c r="F133" s="178"/>
      <c r="G133" s="174"/>
      <c r="H133" s="218"/>
      <c r="I133" s="218" t="str" cm="1">
        <f t="array" ref="I133">IF(OR($C133="",$D133="",$E133="",$H133=""),"",_xlfn.SWITCH($H133,"S",5,"C",5,"D",3,"W",2,"N",0,"")*$F133)</f>
        <v/>
      </c>
    </row>
    <row r="134" spans="1:9" x14ac:dyDescent="0.25">
      <c r="A134" s="33"/>
      <c r="B134" s="33"/>
      <c r="C134" s="35"/>
      <c r="D134" s="34"/>
      <c r="E134" s="34"/>
      <c r="F134" s="178"/>
      <c r="G134" s="174"/>
      <c r="H134" s="218"/>
      <c r="I134" s="218" t="str" cm="1">
        <f t="array" ref="I134">IF(OR($C134="",$D134="",$E134="",$H134=""),"",_xlfn.SWITCH($H134,"S",5,"C",5,"D",3,"W",2,"N",0,"")*$F134)</f>
        <v/>
      </c>
    </row>
    <row r="135" spans="1:9" x14ac:dyDescent="0.25">
      <c r="A135" s="33"/>
      <c r="B135" s="33"/>
      <c r="C135" s="35"/>
      <c r="D135" s="34"/>
      <c r="E135" s="34"/>
      <c r="F135" s="178"/>
      <c r="G135" s="174"/>
      <c r="H135" s="218"/>
      <c r="I135" s="218" t="str" cm="1">
        <f t="array" ref="I135">IF(OR($C135="",$D135="",$E135="",$H135=""),"",_xlfn.SWITCH($H135,"S",5,"C",5,"D",3,"W",2,"N",0,"")*$F135)</f>
        <v/>
      </c>
    </row>
    <row r="136" spans="1:9" x14ac:dyDescent="0.25">
      <c r="A136" s="33"/>
      <c r="B136" s="33"/>
      <c r="C136" s="35"/>
      <c r="D136" s="34"/>
      <c r="E136" s="34"/>
      <c r="F136" s="178"/>
      <c r="G136" s="174"/>
      <c r="H136" s="218"/>
      <c r="I136" s="218" t="str" cm="1">
        <f t="array" ref="I136">IF(OR($C136="",$D136="",$E136="",$H136=""),"",_xlfn.SWITCH($H136,"S",5,"C",5,"D",3,"W",2,"N",0,"")*$F136)</f>
        <v/>
      </c>
    </row>
    <row r="137" spans="1:9" x14ac:dyDescent="0.25">
      <c r="A137" s="33"/>
      <c r="B137" s="33"/>
      <c r="C137" s="35"/>
      <c r="D137" s="34"/>
      <c r="E137" s="34"/>
      <c r="F137" s="178"/>
      <c r="G137" s="174"/>
      <c r="H137" s="218"/>
      <c r="I137" s="218" t="str" cm="1">
        <f t="array" ref="I137">IF(OR($C137="",$D137="",$E137="",$H137=""),"",_xlfn.SWITCH($H137,"S",5,"C",5,"D",3,"W",2,"N",0,"")*$F137)</f>
        <v/>
      </c>
    </row>
    <row r="138" spans="1:9" x14ac:dyDescent="0.25">
      <c r="A138" s="33"/>
      <c r="B138" s="33"/>
      <c r="C138" s="35"/>
      <c r="D138" s="34"/>
      <c r="E138" s="34"/>
      <c r="F138" s="178"/>
      <c r="G138" s="174"/>
      <c r="H138" s="218"/>
      <c r="I138" s="218" t="str" cm="1">
        <f t="array" ref="I138">IF(OR($C138="",$D138="",$E138="",$H138=""),"",_xlfn.SWITCH($H138,"S",5,"C",5,"D",3,"W",2,"N",0,"")*$F138)</f>
        <v/>
      </c>
    </row>
    <row r="139" spans="1:9" x14ac:dyDescent="0.25">
      <c r="A139" s="33"/>
      <c r="B139" s="33"/>
      <c r="C139" s="35"/>
      <c r="D139" s="34"/>
      <c r="E139" s="34"/>
      <c r="F139" s="178"/>
      <c r="G139" s="174"/>
      <c r="H139" s="218"/>
      <c r="I139" s="218" t="str" cm="1">
        <f t="array" ref="I139">IF(OR($C139="",$D139="",$E139="",$H139=""),"",_xlfn.SWITCH($H139,"S",5,"C",5,"D",3,"W",2,"N",0,"")*$F139)</f>
        <v/>
      </c>
    </row>
    <row r="140" spans="1:9" x14ac:dyDescent="0.25">
      <c r="A140" s="33"/>
      <c r="B140" s="33"/>
      <c r="C140" s="35"/>
      <c r="D140" s="34"/>
      <c r="E140" s="34"/>
      <c r="F140" s="178"/>
      <c r="G140" s="174"/>
      <c r="H140" s="218"/>
      <c r="I140" s="218" t="str" cm="1">
        <f t="array" ref="I140">IF(OR($C140="",$D140="",$E140="",$H140=""),"",_xlfn.SWITCH($H140,"S",5,"C",5,"D",3,"W",2,"N",0,"")*$F140)</f>
        <v/>
      </c>
    </row>
    <row r="141" spans="1:9" x14ac:dyDescent="0.25">
      <c r="A141" s="33"/>
      <c r="B141" s="33"/>
      <c r="C141" s="35"/>
      <c r="D141" s="34"/>
      <c r="E141" s="34"/>
      <c r="F141" s="178"/>
      <c r="G141" s="174"/>
      <c r="H141" s="218"/>
      <c r="I141" s="218" t="str" cm="1">
        <f t="array" ref="I141">IF(OR($C141="",$D141="",$E141="",$H141=""),"",_xlfn.SWITCH($H141,"S",5,"C",5,"D",3,"W",2,"N",0,"")*$F141)</f>
        <v/>
      </c>
    </row>
    <row r="142" spans="1:9" x14ac:dyDescent="0.25">
      <c r="A142" s="33"/>
      <c r="B142" s="33"/>
      <c r="C142" s="35"/>
      <c r="D142" s="34"/>
      <c r="E142" s="34"/>
      <c r="F142" s="178"/>
      <c r="G142" s="174"/>
      <c r="H142" s="218"/>
      <c r="I142" s="218" t="str" cm="1">
        <f t="array" ref="I142">IF(OR($C142="",$D142="",$E142="",$H142=""),"",_xlfn.SWITCH($H142,"S",5,"C",5,"D",3,"W",2,"N",0,"")*$F142)</f>
        <v/>
      </c>
    </row>
    <row r="143" spans="1:9" ht="13" x14ac:dyDescent="0.25">
      <c r="A143" s="36"/>
      <c r="B143" s="36"/>
      <c r="C143" s="37"/>
      <c r="D143" s="34"/>
      <c r="E143" s="34"/>
      <c r="F143" s="178"/>
      <c r="G143" s="174"/>
      <c r="H143" s="218"/>
      <c r="I143" s="218" t="str" cm="1">
        <f t="array" ref="I143">IF(OR($C143="",$D143="",$E143="",$H143=""),"",_xlfn.SWITCH($H143,"S",5,"C",5,"D",3,"W",2,"N",0,"")*$F143)</f>
        <v/>
      </c>
    </row>
    <row r="144" spans="1:9" x14ac:dyDescent="0.25">
      <c r="A144" s="33"/>
      <c r="B144" s="33"/>
      <c r="C144" s="35"/>
      <c r="D144" s="34"/>
      <c r="E144" s="34"/>
      <c r="F144" s="178"/>
      <c r="G144" s="174"/>
      <c r="H144" s="218"/>
      <c r="I144" s="218" t="str" cm="1">
        <f t="array" ref="I144">IF(OR($C144="",$D144="",$E144="",$H144=""),"",_xlfn.SWITCH($H144,"S",5,"C",5,"D",3,"W",2,"N",0,"")*$F144)</f>
        <v/>
      </c>
    </row>
    <row r="145" spans="1:9" x14ac:dyDescent="0.25">
      <c r="A145" s="33"/>
      <c r="B145" s="33"/>
      <c r="C145" s="35"/>
      <c r="D145" s="34"/>
      <c r="E145" s="34"/>
      <c r="F145" s="178"/>
      <c r="G145" s="174"/>
      <c r="H145" s="218"/>
      <c r="I145" s="218" t="str" cm="1">
        <f t="array" ref="I145">IF(OR($C145="",$D145="",$E145="",$H145=""),"",_xlfn.SWITCH($H145,"S",5,"C",5,"D",3,"W",2,"N",0,"")*$F145)</f>
        <v/>
      </c>
    </row>
    <row r="146" spans="1:9" x14ac:dyDescent="0.25">
      <c r="A146" s="33"/>
      <c r="B146" s="33"/>
      <c r="C146" s="35"/>
      <c r="D146" s="34"/>
      <c r="E146" s="34"/>
      <c r="F146" s="178"/>
      <c r="G146" s="174"/>
      <c r="H146" s="218"/>
      <c r="I146" s="218" t="str" cm="1">
        <f t="array" ref="I146">IF(OR($C146="",$D146="",$E146="",$H146=""),"",_xlfn.SWITCH($H146,"S",5,"C",5,"D",3,"W",2,"N",0,"")*$F146)</f>
        <v/>
      </c>
    </row>
    <row r="147" spans="1:9" x14ac:dyDescent="0.25">
      <c r="A147" s="33"/>
      <c r="B147" s="33"/>
      <c r="C147" s="35"/>
      <c r="D147" s="34"/>
      <c r="E147" s="34"/>
      <c r="F147" s="178"/>
      <c r="G147" s="174"/>
      <c r="H147" s="218"/>
      <c r="I147" s="218" t="str" cm="1">
        <f t="array" ref="I147">IF(OR($C147="",$D147="",$E147="",$H147=""),"",_xlfn.SWITCH($H147,"S",5,"C",5,"D",3,"W",2,"N",0,"")*$F147)</f>
        <v/>
      </c>
    </row>
    <row r="148" spans="1:9" ht="13" x14ac:dyDescent="0.25">
      <c r="A148" s="356"/>
      <c r="B148" s="357"/>
      <c r="C148" s="358"/>
      <c r="D148" s="34"/>
      <c r="E148" s="34"/>
      <c r="F148" s="178"/>
      <c r="G148" s="174"/>
      <c r="H148" s="218"/>
      <c r="I148" s="218" t="str" cm="1">
        <f t="array" ref="I148">IF(OR($C148="",$D148="",$E148="",$H148=""),"",_xlfn.SWITCH($H148,"S",5,"C",5,"D",3,"W",2,"N",0,"")*$F148)</f>
        <v/>
      </c>
    </row>
    <row r="149" spans="1:9" x14ac:dyDescent="0.25">
      <c r="A149" s="33"/>
      <c r="B149" s="33"/>
      <c r="C149" s="35"/>
      <c r="D149" s="34"/>
      <c r="E149" s="34"/>
      <c r="F149" s="178"/>
      <c r="G149" s="174"/>
      <c r="H149" s="218"/>
      <c r="I149" s="218" t="str" cm="1">
        <f t="array" ref="I149">IF(OR($C149="",$D149="",$E149="",$H149=""),"",_xlfn.SWITCH($H149,"S",5,"C",5,"D",3,"W",2,"N",0,"")*$F149)</f>
        <v/>
      </c>
    </row>
    <row r="150" spans="1:9" x14ac:dyDescent="0.25">
      <c r="A150" s="33"/>
      <c r="B150" s="33"/>
      <c r="C150" s="35"/>
      <c r="D150" s="34"/>
      <c r="E150" s="34"/>
      <c r="F150" s="178"/>
      <c r="G150" s="174"/>
      <c r="H150" s="218"/>
      <c r="I150" s="218" t="str" cm="1">
        <f t="array" ref="I150">IF(OR($C150="",$D150="",$E150="",$H150=""),"",_xlfn.SWITCH($H150,"S",5,"C",5,"D",3,"W",2,"N",0,"")*$F150)</f>
        <v/>
      </c>
    </row>
    <row r="151" spans="1:9" x14ac:dyDescent="0.25">
      <c r="A151" s="33"/>
      <c r="B151" s="33"/>
      <c r="C151" s="35"/>
      <c r="D151" s="34"/>
      <c r="E151" s="34"/>
      <c r="F151" s="178"/>
      <c r="G151" s="174"/>
      <c r="H151" s="218"/>
      <c r="I151" s="218" t="str" cm="1">
        <f t="array" ref="I151">IF(OR($C151="",$D151="",$E151="",$H151=""),"",_xlfn.SWITCH($H151,"S",5,"C",5,"D",3,"W",2,"N",0,"")*$F151)</f>
        <v/>
      </c>
    </row>
    <row r="152" spans="1:9" x14ac:dyDescent="0.25">
      <c r="A152" s="33"/>
      <c r="B152" s="33"/>
      <c r="C152" s="35"/>
      <c r="D152" s="34"/>
      <c r="E152" s="34"/>
      <c r="F152" s="178"/>
      <c r="G152" s="174"/>
      <c r="H152" s="218"/>
      <c r="I152" s="218" t="str" cm="1">
        <f t="array" ref="I152">IF(OR($C152="",$D152="",$E152="",$H152=""),"",_xlfn.SWITCH($H152,"S",5,"C",5,"D",3,"W",2,"N",0,"")*$F152)</f>
        <v/>
      </c>
    </row>
    <row r="153" spans="1:9" x14ac:dyDescent="0.25">
      <c r="A153" s="33"/>
      <c r="B153" s="33"/>
      <c r="C153" s="35"/>
      <c r="D153" s="34"/>
      <c r="E153" s="34"/>
      <c r="F153" s="178"/>
      <c r="G153" s="174"/>
      <c r="H153" s="218"/>
      <c r="I153" s="218" t="str" cm="1">
        <f t="array" ref="I153">IF(OR($C153="",$D153="",$E153="",$H153=""),"",_xlfn.SWITCH($H153,"S",5,"C",5,"D",3,"W",2,"N",0,"")*$F153)</f>
        <v/>
      </c>
    </row>
    <row r="154" spans="1:9" x14ac:dyDescent="0.25">
      <c r="A154" s="33"/>
      <c r="B154" s="33"/>
      <c r="C154" s="35"/>
      <c r="D154" s="34"/>
      <c r="E154" s="34"/>
      <c r="F154" s="178"/>
      <c r="G154" s="174"/>
      <c r="H154" s="218"/>
      <c r="I154" s="218" t="str" cm="1">
        <f t="array" ref="I154">IF(OR($C154="",$D154="",$E154="",$H154=""),"",_xlfn.SWITCH($H154,"S",5,"C",5,"D",3,"W",2,"N",0,"")*$F154)</f>
        <v/>
      </c>
    </row>
    <row r="155" spans="1:9" x14ac:dyDescent="0.25">
      <c r="A155" s="33"/>
      <c r="B155" s="33"/>
      <c r="C155" s="35"/>
      <c r="D155" s="34"/>
      <c r="E155" s="34"/>
      <c r="F155" s="178"/>
      <c r="G155" s="174"/>
      <c r="H155" s="218"/>
      <c r="I155" s="218" t="str" cm="1">
        <f t="array" ref="I155">IF(OR($C155="",$D155="",$E155="",$H155=""),"",_xlfn.SWITCH($H155,"S",5,"C",5,"D",3,"W",2,"N",0,"")*$F155)</f>
        <v/>
      </c>
    </row>
    <row r="156" spans="1:9" x14ac:dyDescent="0.25">
      <c r="A156" s="33"/>
      <c r="B156" s="33"/>
      <c r="C156" s="35"/>
      <c r="D156" s="34"/>
      <c r="E156" s="34"/>
      <c r="F156" s="178"/>
      <c r="G156" s="174"/>
      <c r="H156" s="218"/>
      <c r="I156" s="218" t="str" cm="1">
        <f t="array" ref="I156">IF(OR($C156="",$D156="",$E156="",$H156=""),"",_xlfn.SWITCH($H156,"S",5,"C",5,"D",3,"W",2,"N",0,"")*$F156)</f>
        <v/>
      </c>
    </row>
    <row r="157" spans="1:9" x14ac:dyDescent="0.25">
      <c r="A157" s="33"/>
      <c r="B157" s="33"/>
      <c r="C157" s="35"/>
      <c r="D157" s="34"/>
      <c r="E157" s="34"/>
      <c r="F157" s="178"/>
      <c r="G157" s="174"/>
      <c r="H157" s="218"/>
      <c r="I157" s="218" t="str" cm="1">
        <f t="array" ref="I157">IF(OR($C157="",$D157="",$E157="",$H157=""),"",_xlfn.SWITCH($H157,"S",5,"C",5,"D",3,"W",2,"N",0,"")*$F157)</f>
        <v/>
      </c>
    </row>
    <row r="158" spans="1:9" x14ac:dyDescent="0.25">
      <c r="A158" s="33"/>
      <c r="B158" s="33"/>
      <c r="C158" s="35"/>
      <c r="D158" s="34"/>
      <c r="E158" s="34"/>
      <c r="F158" s="178"/>
      <c r="G158" s="174"/>
      <c r="H158" s="218"/>
      <c r="I158" s="218" t="str" cm="1">
        <f t="array" ref="I158">IF(OR($C158="",$D158="",$E158="",$H158=""),"",_xlfn.SWITCH($H158,"S",5,"C",5,"D",3,"W",2,"N",0,"")*$F158)</f>
        <v/>
      </c>
    </row>
    <row r="159" spans="1:9" ht="13" x14ac:dyDescent="0.25">
      <c r="A159" s="39"/>
      <c r="B159" s="36"/>
      <c r="C159" s="40"/>
      <c r="D159" s="34"/>
      <c r="E159" s="34"/>
      <c r="F159" s="178"/>
      <c r="G159" s="174"/>
      <c r="H159" s="218"/>
      <c r="I159" s="218" t="str" cm="1">
        <f t="array" ref="I159">IF(OR($C159="",$D159="",$E159="",$H159=""),"",_xlfn.SWITCH($H159,"S",5,"C",5,"D",3,"W",2,"N",0,"")*$F159)</f>
        <v/>
      </c>
    </row>
    <row r="160" spans="1:9" x14ac:dyDescent="0.25">
      <c r="A160" s="33"/>
      <c r="B160" s="33"/>
      <c r="C160" s="35"/>
      <c r="D160" s="34"/>
      <c r="E160" s="34"/>
      <c r="F160" s="178"/>
      <c r="G160" s="174"/>
      <c r="H160" s="218"/>
      <c r="I160" s="218" t="str" cm="1">
        <f t="array" ref="I160">IF(OR($C160="",$D160="",$E160="",$H160=""),"",_xlfn.SWITCH($H160,"S",5,"C",5,"D",3,"W",2,"N",0,"")*$F160)</f>
        <v/>
      </c>
    </row>
    <row r="161" spans="1:9" x14ac:dyDescent="0.25">
      <c r="A161" s="33"/>
      <c r="B161" s="33"/>
      <c r="C161" s="35"/>
      <c r="D161" s="34"/>
      <c r="E161" s="34"/>
      <c r="F161" s="178"/>
      <c r="G161" s="174"/>
      <c r="H161" s="218"/>
      <c r="I161" s="218" t="str" cm="1">
        <f t="array" ref="I161">IF(OR($C161="",$D161="",$E161="",$H161=""),"",_xlfn.SWITCH($H161,"S",5,"C",5,"D",3,"W",2,"N",0,"")*$F161)</f>
        <v/>
      </c>
    </row>
    <row r="162" spans="1:9" x14ac:dyDescent="0.25">
      <c r="A162" s="33"/>
      <c r="B162" s="33"/>
      <c r="C162" s="35"/>
      <c r="D162" s="34"/>
      <c r="E162" s="34"/>
      <c r="F162" s="178"/>
      <c r="G162" s="174"/>
      <c r="H162" s="218"/>
      <c r="I162" s="218" t="str" cm="1">
        <f t="array" ref="I162">IF(OR($C162="",$D162="",$E162="",$H162=""),"",_xlfn.SWITCH($H162,"S",5,"C",5,"D",3,"W",2,"N",0,"")*$F162)</f>
        <v/>
      </c>
    </row>
    <row r="163" spans="1:9" x14ac:dyDescent="0.25">
      <c r="A163" s="33"/>
      <c r="B163" s="33"/>
      <c r="C163" s="35"/>
      <c r="D163" s="34"/>
      <c r="E163" s="34"/>
      <c r="F163" s="178"/>
      <c r="G163" s="174"/>
      <c r="H163" s="218"/>
      <c r="I163" s="218" t="str" cm="1">
        <f t="array" ref="I163">IF(OR($C163="",$D163="",$E163="",$H163=""),"",_xlfn.SWITCH($H163,"S",5,"C",5,"D",3,"W",2,"N",0,"")*$F163)</f>
        <v/>
      </c>
    </row>
    <row r="164" spans="1:9" ht="13" x14ac:dyDescent="0.25">
      <c r="A164" s="39"/>
      <c r="B164" s="36"/>
      <c r="C164" s="40"/>
      <c r="D164" s="34"/>
      <c r="E164" s="34"/>
      <c r="F164" s="178"/>
      <c r="G164" s="174"/>
      <c r="H164" s="218"/>
      <c r="I164" s="218" t="str" cm="1">
        <f t="array" ref="I164">IF(OR($C164="",$D164="",$E164="",$H164=""),"",_xlfn.SWITCH($H164,"S",5,"C",5,"D",3,"W",2,"N",0,"")*$F164)</f>
        <v/>
      </c>
    </row>
    <row r="165" spans="1:9" x14ac:dyDescent="0.25">
      <c r="A165" s="33"/>
      <c r="B165" s="33"/>
      <c r="C165" s="35"/>
      <c r="D165" s="34"/>
      <c r="E165" s="34"/>
      <c r="F165" s="178"/>
      <c r="G165" s="174"/>
      <c r="H165" s="218"/>
      <c r="I165" s="218" t="str" cm="1">
        <f t="array" ref="I165">IF(OR($C165="",$D165="",$E165="",$H165=""),"",_xlfn.SWITCH($H165,"S",5,"C",5,"D",3,"W",2,"N",0,"")*$F165)</f>
        <v/>
      </c>
    </row>
    <row r="166" spans="1:9" x14ac:dyDescent="0.25">
      <c r="A166" s="33"/>
      <c r="B166" s="33"/>
      <c r="C166" s="35"/>
      <c r="D166" s="34"/>
      <c r="E166" s="34"/>
      <c r="F166" s="178"/>
      <c r="G166" s="174"/>
      <c r="H166" s="218"/>
      <c r="I166" s="218" t="str" cm="1">
        <f t="array" ref="I166">IF(OR($C166="",$D166="",$E166="",$H166=""),"",_xlfn.SWITCH($H166,"S",5,"C",5,"D",3,"W",2,"N",0,"")*$F166)</f>
        <v/>
      </c>
    </row>
    <row r="167" spans="1:9" x14ac:dyDescent="0.25">
      <c r="A167" s="33"/>
      <c r="B167" s="33"/>
      <c r="C167" s="35"/>
      <c r="D167" s="34"/>
      <c r="E167" s="34"/>
      <c r="F167" s="178"/>
      <c r="G167" s="174"/>
      <c r="H167" s="218"/>
      <c r="I167" s="218" t="str" cm="1">
        <f t="array" ref="I167">IF(OR($C167="",$D167="",$E167="",$H167=""),"",_xlfn.SWITCH($H167,"S",5,"C",5,"D",3,"W",2,"N",0,"")*$F167)</f>
        <v/>
      </c>
    </row>
    <row r="168" spans="1:9" x14ac:dyDescent="0.25">
      <c r="A168" s="33"/>
      <c r="B168" s="33"/>
      <c r="C168" s="35"/>
      <c r="D168" s="34"/>
      <c r="E168" s="34"/>
      <c r="F168" s="178"/>
      <c r="G168" s="174"/>
      <c r="H168" s="218"/>
      <c r="I168" s="218" t="str" cm="1">
        <f t="array" ref="I168">IF(OR($C168="",$D168="",$E168="",$H168=""),"",_xlfn.SWITCH($H168,"S",5,"C",5,"D",3,"W",2,"N",0,"")*$F168)</f>
        <v/>
      </c>
    </row>
    <row r="169" spans="1:9" ht="13" x14ac:dyDescent="0.25">
      <c r="A169" s="36"/>
      <c r="B169" s="36"/>
      <c r="C169" s="37"/>
      <c r="D169" s="34"/>
      <c r="E169" s="34"/>
      <c r="F169" s="178"/>
      <c r="G169" s="174"/>
      <c r="H169" s="218"/>
      <c r="I169" s="218" t="str" cm="1">
        <f t="array" ref="I169">IF(OR($C169="",$D169="",$E169="",$H169=""),"",_xlfn.SWITCH($H169,"S",5,"C",5,"D",3,"W",2,"N",0,"")*$F169)</f>
        <v/>
      </c>
    </row>
    <row r="170" spans="1:9" x14ac:dyDescent="0.25">
      <c r="A170" s="33"/>
      <c r="B170" s="33"/>
      <c r="C170" s="35"/>
      <c r="D170" s="34"/>
      <c r="E170" s="34"/>
      <c r="F170" s="178"/>
      <c r="G170" s="174"/>
      <c r="H170" s="218"/>
      <c r="I170" s="218" t="str" cm="1">
        <f t="array" ref="I170">IF(OR($C170="",$D170="",$E170="",$H170=""),"",_xlfn.SWITCH($H170,"S",5,"C",5,"D",3,"W",2,"N",0,"")*$F170)</f>
        <v/>
      </c>
    </row>
    <row r="171" spans="1:9" x14ac:dyDescent="0.25">
      <c r="A171" s="33"/>
      <c r="B171" s="33"/>
      <c r="C171" s="35"/>
      <c r="D171" s="34"/>
      <c r="E171" s="34"/>
      <c r="F171" s="178"/>
      <c r="G171" s="174"/>
      <c r="H171" s="218"/>
      <c r="I171" s="218" t="str" cm="1">
        <f t="array" ref="I171">IF(OR($C171="",$D171="",$E171="",$H171=""),"",_xlfn.SWITCH($H171,"S",5,"C",5,"D",3,"W",2,"N",0,"")*$F171)</f>
        <v/>
      </c>
    </row>
    <row r="172" spans="1:9" ht="13" x14ac:dyDescent="0.25">
      <c r="A172" s="36"/>
      <c r="B172" s="36"/>
      <c r="C172" s="37"/>
      <c r="D172" s="34"/>
      <c r="E172" s="34"/>
      <c r="F172" s="178"/>
      <c r="G172" s="174"/>
      <c r="H172" s="218"/>
      <c r="I172" s="218" t="str" cm="1">
        <f t="array" ref="I172">IF(OR($C172="",$D172="",$E172="",$H172=""),"",_xlfn.SWITCH($H172,"S",5,"C",5,"D",3,"W",2,"N",0,"")*$F172)</f>
        <v/>
      </c>
    </row>
    <row r="173" spans="1:9" x14ac:dyDescent="0.25">
      <c r="A173" s="33"/>
      <c r="B173" s="33"/>
      <c r="C173" s="35"/>
      <c r="D173" s="34"/>
      <c r="E173" s="34"/>
      <c r="F173" s="178"/>
      <c r="G173" s="174"/>
      <c r="H173" s="218"/>
      <c r="I173" s="218" t="str" cm="1">
        <f t="array" ref="I173">IF(OR($C173="",$D173="",$E173="",$H173=""),"",_xlfn.SWITCH($H173,"S",5,"C",5,"D",3,"W",2,"N",0,"")*$F173)</f>
        <v/>
      </c>
    </row>
    <row r="174" spans="1:9" x14ac:dyDescent="0.25">
      <c r="A174" s="33"/>
      <c r="B174" s="33"/>
      <c r="C174" s="35"/>
      <c r="D174" s="34"/>
      <c r="E174" s="34"/>
      <c r="F174" s="178"/>
      <c r="G174" s="174"/>
      <c r="H174" s="218"/>
      <c r="I174" s="218" t="str" cm="1">
        <f t="array" ref="I174">IF(OR($C174="",$D174="",$E174="",$H174=""),"",_xlfn.SWITCH($H174,"S",5,"C",5,"D",3,"W",2,"N",0,"")*$F174)</f>
        <v/>
      </c>
    </row>
    <row r="175" spans="1:9" x14ac:dyDescent="0.25">
      <c r="A175" s="33"/>
      <c r="B175" s="33"/>
      <c r="C175" s="35"/>
      <c r="D175" s="34"/>
      <c r="E175" s="34"/>
      <c r="F175" s="178"/>
      <c r="G175" s="174"/>
      <c r="H175" s="218"/>
      <c r="I175" s="218" t="str" cm="1">
        <f t="array" ref="I175">IF(OR($C175="",$D175="",$E175="",$H175=""),"",_xlfn.SWITCH($H175,"S",5,"C",5,"D",3,"W",2,"N",0,"")*$F175)</f>
        <v/>
      </c>
    </row>
    <row r="176" spans="1:9" x14ac:dyDescent="0.25">
      <c r="A176" s="33"/>
      <c r="B176" s="33"/>
      <c r="C176" s="35"/>
      <c r="D176" s="34"/>
      <c r="E176" s="34"/>
      <c r="F176" s="178"/>
      <c r="G176" s="174"/>
      <c r="H176" s="218"/>
      <c r="I176" s="218" t="str" cm="1">
        <f t="array" ref="I176">IF(OR($C176="",$D176="",$E176="",$H176=""),"",_xlfn.SWITCH($H176,"S",5,"C",5,"D",3,"W",2,"N",0,"")*$F176)</f>
        <v/>
      </c>
    </row>
    <row r="177" spans="1:9" x14ac:dyDescent="0.25">
      <c r="A177" s="33"/>
      <c r="B177" s="33"/>
      <c r="C177" s="35"/>
      <c r="D177" s="34"/>
      <c r="E177" s="34"/>
      <c r="F177" s="178"/>
      <c r="G177" s="174"/>
      <c r="H177" s="218"/>
      <c r="I177" s="218" t="str" cm="1">
        <f t="array" ref="I177">IF(OR($C177="",$D177="",$E177="",$H177=""),"",_xlfn.SWITCH($H177,"S",5,"C",5,"D",3,"W",2,"N",0,"")*$F177)</f>
        <v/>
      </c>
    </row>
    <row r="178" spans="1:9" x14ac:dyDescent="0.25">
      <c r="A178" s="33"/>
      <c r="B178" s="33"/>
      <c r="C178" s="35"/>
      <c r="D178" s="34"/>
      <c r="E178" s="34"/>
      <c r="F178" s="178"/>
      <c r="G178" s="174"/>
      <c r="H178" s="218"/>
      <c r="I178" s="218" t="str" cm="1">
        <f t="array" ref="I178">IF(OR($C178="",$D178="",$E178="",$H178=""),"",_xlfn.SWITCH($H178,"S",5,"C",5,"D",3,"W",2,"N",0,"")*$F178)</f>
        <v/>
      </c>
    </row>
    <row r="179" spans="1:9" ht="13" x14ac:dyDescent="0.25">
      <c r="A179" s="36"/>
      <c r="B179" s="36"/>
      <c r="C179" s="37"/>
      <c r="D179" s="34"/>
      <c r="E179" s="34"/>
      <c r="F179" s="178"/>
      <c r="G179" s="174"/>
      <c r="H179" s="218"/>
      <c r="I179" s="218" t="str" cm="1">
        <f t="array" ref="I179">IF(OR($C179="",$D179="",$E179="",$H179=""),"",_xlfn.SWITCH($H179,"S",5,"C",5,"D",3,"W",2,"N",0,"")*$F179)</f>
        <v/>
      </c>
    </row>
    <row r="180" spans="1:9" x14ac:dyDescent="0.25">
      <c r="A180" s="33"/>
      <c r="B180" s="33"/>
      <c r="C180" s="35"/>
      <c r="D180" s="34"/>
      <c r="E180" s="34"/>
      <c r="F180" s="178"/>
      <c r="G180" s="174"/>
      <c r="H180" s="218"/>
      <c r="I180" s="218" t="str" cm="1">
        <f t="array" ref="I180">IF(OR($C180="",$D180="",$E180="",$H180=""),"",_xlfn.SWITCH($H180,"S",5,"C",5,"D",3,"W",2,"N",0,"")*$F180)</f>
        <v/>
      </c>
    </row>
    <row r="181" spans="1:9" x14ac:dyDescent="0.25">
      <c r="A181" s="33"/>
      <c r="B181" s="33"/>
      <c r="C181" s="35"/>
      <c r="D181" s="34"/>
      <c r="E181" s="34"/>
      <c r="F181" s="178"/>
      <c r="G181" s="174"/>
      <c r="H181" s="218"/>
      <c r="I181" s="218" t="str" cm="1">
        <f t="array" ref="I181">IF(OR($C181="",$D181="",$E181="",$H181=""),"",_xlfn.SWITCH($H181,"S",5,"C",5,"D",3,"W",2,"N",0,"")*$F181)</f>
        <v/>
      </c>
    </row>
    <row r="182" spans="1:9" x14ac:dyDescent="0.25">
      <c r="A182" s="33"/>
      <c r="B182" s="33"/>
      <c r="C182" s="35"/>
      <c r="D182" s="34"/>
      <c r="E182" s="34"/>
      <c r="F182" s="178"/>
      <c r="G182" s="174"/>
      <c r="H182" s="218"/>
      <c r="I182" s="218" t="str" cm="1">
        <f t="array" ref="I182">IF(OR($C182="",$D182="",$E182="",$H182=""),"",_xlfn.SWITCH($H182,"S",5,"C",5,"D",3,"W",2,"N",0,"")*$F182)</f>
        <v/>
      </c>
    </row>
    <row r="183" spans="1:9" x14ac:dyDescent="0.25">
      <c r="A183" s="33"/>
      <c r="B183" s="33"/>
      <c r="C183" s="35"/>
      <c r="D183" s="34"/>
      <c r="E183" s="34"/>
      <c r="F183" s="178"/>
      <c r="G183" s="174"/>
      <c r="H183" s="218"/>
      <c r="I183" s="218" t="str" cm="1">
        <f t="array" ref="I183">IF(OR($C183="",$D183="",$E183="",$H183=""),"",_xlfn.SWITCH($H183,"S",5,"C",5,"D",3,"W",2,"N",0,"")*$F183)</f>
        <v/>
      </c>
    </row>
    <row r="184" spans="1:9" x14ac:dyDescent="0.25">
      <c r="A184" s="33"/>
      <c r="B184" s="33"/>
      <c r="C184" s="35"/>
      <c r="D184" s="34"/>
      <c r="E184" s="34"/>
      <c r="F184" s="178"/>
      <c r="G184" s="174"/>
      <c r="H184" s="218"/>
      <c r="I184" s="218" t="str" cm="1">
        <f t="array" ref="I184">IF(OR($C184="",$D184="",$E184="",$H184=""),"",_xlfn.SWITCH($H184,"S",5,"C",5,"D",3,"W",2,"N",0,"")*$F184)</f>
        <v/>
      </c>
    </row>
    <row r="185" spans="1:9" x14ac:dyDescent="0.25">
      <c r="A185" s="33"/>
      <c r="B185" s="33"/>
      <c r="C185" s="35"/>
      <c r="D185" s="34"/>
      <c r="E185" s="34"/>
      <c r="F185" s="178"/>
      <c r="G185" s="174"/>
      <c r="H185" s="218"/>
      <c r="I185" s="218" t="str" cm="1">
        <f t="array" ref="I185">IF(OR($C185="",$D185="",$E185="",$H185=""),"",_xlfn.SWITCH($H185,"S",5,"C",5,"D",3,"W",2,"N",0,"")*$F185)</f>
        <v/>
      </c>
    </row>
    <row r="186" spans="1:9" x14ac:dyDescent="0.25">
      <c r="A186" s="33"/>
      <c r="B186" s="33"/>
      <c r="C186" s="35"/>
      <c r="D186" s="34"/>
      <c r="E186" s="34"/>
      <c r="F186" s="178"/>
      <c r="G186" s="174"/>
      <c r="H186" s="218"/>
      <c r="I186" s="218" t="str" cm="1">
        <f t="array" ref="I186">IF(OR($C186="",$D186="",$E186="",$H186=""),"",_xlfn.SWITCH($H186,"S",5,"C",5,"D",3,"W",2,"N",0,"")*$F186)</f>
        <v/>
      </c>
    </row>
    <row r="187" spans="1:9" x14ac:dyDescent="0.25">
      <c r="A187" s="33"/>
      <c r="B187" s="33"/>
      <c r="C187" s="35"/>
      <c r="D187" s="34"/>
      <c r="E187" s="34"/>
      <c r="F187" s="178"/>
      <c r="G187" s="174"/>
      <c r="H187" s="218"/>
      <c r="I187" s="218" t="str" cm="1">
        <f t="array" ref="I187">IF(OR($C187="",$D187="",$E187="",$H187=""),"",_xlfn.SWITCH($H187,"S",5,"C",5,"D",3,"W",2,"N",0,"")*$F187)</f>
        <v/>
      </c>
    </row>
    <row r="188" spans="1:9" x14ac:dyDescent="0.25">
      <c r="A188" s="33"/>
      <c r="B188" s="33"/>
      <c r="C188" s="35"/>
      <c r="D188" s="34"/>
      <c r="E188" s="34"/>
      <c r="F188" s="178"/>
      <c r="G188" s="174"/>
      <c r="H188" s="218"/>
      <c r="I188" s="218" t="str" cm="1">
        <f t="array" ref="I188">IF(OR($C188="",$D188="",$E188="",$H188=""),"",_xlfn.SWITCH($H188,"S",5,"C",5,"D",3,"W",2,"N",0,"")*$F188)</f>
        <v/>
      </c>
    </row>
    <row r="189" spans="1:9" x14ac:dyDescent="0.25">
      <c r="A189" s="33"/>
      <c r="B189" s="33"/>
      <c r="C189" s="35"/>
      <c r="D189" s="34"/>
      <c r="E189" s="34"/>
      <c r="F189" s="178"/>
      <c r="G189" s="174"/>
      <c r="H189" s="218"/>
      <c r="I189" s="218" t="str" cm="1">
        <f t="array" ref="I189">IF(OR($C189="",$D189="",$E189="",$H189=""),"",_xlfn.SWITCH($H189,"S",5,"C",5,"D",3,"W",2,"N",0,"")*$F189)</f>
        <v/>
      </c>
    </row>
    <row r="190" spans="1:9" ht="13" x14ac:dyDescent="0.25">
      <c r="A190" s="356"/>
      <c r="B190" s="357"/>
      <c r="C190" s="358"/>
      <c r="D190" s="34"/>
      <c r="E190" s="34"/>
      <c r="F190" s="178"/>
      <c r="G190" s="174"/>
      <c r="H190" s="218"/>
      <c r="I190" s="218" t="str" cm="1">
        <f t="array" ref="I190">IF(OR($C190="",$D190="",$E190="",$H190=""),"",_xlfn.SWITCH($H190,"S",5,"C",5,"D",3,"W",2,"N",0,"")*$F190)</f>
        <v/>
      </c>
    </row>
    <row r="191" spans="1:9" x14ac:dyDescent="0.25">
      <c r="A191" s="39"/>
      <c r="B191" s="39"/>
      <c r="C191" s="40"/>
      <c r="D191" s="34"/>
      <c r="E191" s="34"/>
      <c r="F191" s="178"/>
      <c r="G191" s="174"/>
      <c r="H191" s="218"/>
      <c r="I191" s="218" t="str" cm="1">
        <f t="array" ref="I191">IF(OR($C191="",$D191="",$E191="",$H191=""),"",_xlfn.SWITCH($H191,"S",5,"C",5,"D",3,"W",2,"N",0,"")*$F191)</f>
        <v/>
      </c>
    </row>
    <row r="192" spans="1:9" x14ac:dyDescent="0.25">
      <c r="A192" s="33"/>
      <c r="B192" s="33"/>
      <c r="C192" s="35"/>
      <c r="D192" s="34"/>
      <c r="E192" s="34"/>
      <c r="F192" s="178"/>
      <c r="G192" s="174"/>
      <c r="H192" s="218"/>
      <c r="I192" s="218" t="str" cm="1">
        <f t="array" ref="I192">IF(OR($C192="",$D192="",$E192="",$H192=""),"",_xlfn.SWITCH($H192,"S",5,"C",5,"D",3,"W",2,"N",0,"")*$F192)</f>
        <v/>
      </c>
    </row>
    <row r="193" spans="1:9" x14ac:dyDescent="0.25">
      <c r="A193" s="33"/>
      <c r="B193" s="33"/>
      <c r="C193" s="35"/>
      <c r="D193" s="34"/>
      <c r="E193" s="34"/>
      <c r="F193" s="178"/>
      <c r="G193" s="174"/>
      <c r="H193" s="218"/>
      <c r="I193" s="218" t="str" cm="1">
        <f t="array" ref="I193">IF(OR($C193="",$D193="",$E193="",$H193=""),"",_xlfn.SWITCH($H193,"S",5,"C",5,"D",3,"W",2,"N",0,"")*$F193)</f>
        <v/>
      </c>
    </row>
    <row r="194" spans="1:9" x14ac:dyDescent="0.25">
      <c r="A194" s="33"/>
      <c r="B194" s="33"/>
      <c r="C194" s="35"/>
      <c r="D194" s="34"/>
      <c r="E194" s="34"/>
      <c r="F194" s="178"/>
      <c r="G194" s="174"/>
      <c r="H194" s="218"/>
      <c r="I194" s="218" t="str" cm="1">
        <f t="array" ref="I194">IF(OR($C194="",$D194="",$E194="",$H194=""),"",_xlfn.SWITCH($H194,"S",5,"C",5,"D",3,"W",2,"N",0,"")*$F194)</f>
        <v/>
      </c>
    </row>
    <row r="195" spans="1:9" ht="13" x14ac:dyDescent="0.25">
      <c r="A195" s="39"/>
      <c r="B195" s="36"/>
      <c r="C195" s="40"/>
      <c r="D195" s="34"/>
      <c r="E195" s="34"/>
      <c r="F195" s="178"/>
      <c r="G195" s="174"/>
      <c r="H195" s="218"/>
      <c r="I195" s="218" t="str" cm="1">
        <f t="array" ref="I195">IF(OR($C195="",$D195="",$E195="",$H195=""),"",_xlfn.SWITCH($H195,"S",5,"C",5,"D",3,"W",2,"N",0,"")*$F195)</f>
        <v/>
      </c>
    </row>
    <row r="196" spans="1:9" x14ac:dyDescent="0.25">
      <c r="A196" s="33"/>
      <c r="B196" s="33"/>
      <c r="C196" s="35"/>
      <c r="D196" s="34"/>
      <c r="E196" s="34"/>
      <c r="F196" s="178"/>
      <c r="G196" s="174"/>
      <c r="H196" s="218"/>
      <c r="I196" s="218" t="str" cm="1">
        <f t="array" ref="I196">IF(OR($C196="",$D196="",$E196="",$H196=""),"",_xlfn.SWITCH($H196,"S",5,"C",5,"D",3,"W",2,"N",0,"")*$F196)</f>
        <v/>
      </c>
    </row>
    <row r="197" spans="1:9" x14ac:dyDescent="0.25">
      <c r="A197" s="33"/>
      <c r="B197" s="33"/>
      <c r="C197" s="35"/>
      <c r="D197" s="34"/>
      <c r="E197" s="34"/>
      <c r="F197" s="178"/>
      <c r="G197" s="174"/>
      <c r="H197" s="218"/>
      <c r="I197" s="218" t="str" cm="1">
        <f t="array" ref="I197">IF(OR($C197="",$D197="",$E197="",$H197=""),"",_xlfn.SWITCH($H197,"S",5,"C",5,"D",3,"W",2,"N",0,"")*$F197)</f>
        <v/>
      </c>
    </row>
    <row r="198" spans="1:9" ht="13" x14ac:dyDescent="0.25">
      <c r="A198" s="356"/>
      <c r="B198" s="357"/>
      <c r="C198" s="358"/>
      <c r="D198" s="34"/>
      <c r="E198" s="34"/>
      <c r="F198" s="178"/>
      <c r="G198" s="174"/>
      <c r="H198" s="218"/>
      <c r="I198" s="218" t="str" cm="1">
        <f t="array" ref="I198">IF(OR($C198="",$D198="",$E198="",$H198=""),"",_xlfn.SWITCH($H198,"S",5,"C",5,"D",3,"W",2,"N",0,"")*$F198)</f>
        <v/>
      </c>
    </row>
    <row r="199" spans="1:9" x14ac:dyDescent="0.25">
      <c r="A199" s="33"/>
      <c r="B199" s="33"/>
      <c r="C199" s="35"/>
      <c r="D199" s="34"/>
      <c r="E199" s="34"/>
      <c r="F199" s="178"/>
      <c r="G199" s="174"/>
      <c r="H199" s="218"/>
      <c r="I199" s="218" t="str" cm="1">
        <f t="array" ref="I199">IF(OR($C199="",$D199="",$E199="",$H199=""),"",_xlfn.SWITCH($H199,"S",5,"C",5,"D",3,"W",2,"N",0,"")*$F199)</f>
        <v/>
      </c>
    </row>
    <row r="200" spans="1:9" x14ac:dyDescent="0.25">
      <c r="A200" s="33"/>
      <c r="B200" s="33"/>
      <c r="C200" s="35"/>
      <c r="D200" s="34"/>
      <c r="E200" s="34"/>
      <c r="F200" s="178"/>
      <c r="G200" s="174"/>
      <c r="H200" s="218"/>
      <c r="I200" s="218" t="str" cm="1">
        <f t="array" ref="I200">IF(OR($C200="",$D200="",$E200="",$H200=""),"",_xlfn.SWITCH($H200,"S",5,"C",5,"D",3,"W",2,"N",0,"")*$F200)</f>
        <v/>
      </c>
    </row>
    <row r="201" spans="1:9" x14ac:dyDescent="0.25">
      <c r="A201" s="33"/>
      <c r="B201" s="33"/>
      <c r="C201" s="35"/>
      <c r="D201" s="34"/>
      <c r="E201" s="34"/>
      <c r="F201" s="178"/>
      <c r="G201" s="174"/>
      <c r="H201" s="218"/>
      <c r="I201" s="218" t="str" cm="1">
        <f t="array" ref="I201">IF(OR($C201="",$D201="",$E201="",$H201=""),"",_xlfn.SWITCH($H201,"S",5,"C",5,"D",3,"W",2,"N",0,"")*$F201)</f>
        <v/>
      </c>
    </row>
    <row r="202" spans="1:9" x14ac:dyDescent="0.25">
      <c r="A202" s="33"/>
      <c r="B202" s="33"/>
      <c r="C202" s="35"/>
      <c r="D202" s="34"/>
      <c r="E202" s="34"/>
      <c r="F202" s="178"/>
      <c r="G202" s="174"/>
      <c r="H202" s="218"/>
      <c r="I202" s="218" t="str" cm="1">
        <f t="array" ref="I202">IF(OR($C202="",$D202="",$E202="",$H202=""),"",_xlfn.SWITCH($H202,"S",5,"C",5,"D",3,"W",2,"N",0,"")*$F202)</f>
        <v/>
      </c>
    </row>
    <row r="203" spans="1:9" x14ac:dyDescent="0.25">
      <c r="A203" s="33"/>
      <c r="B203" s="33"/>
      <c r="C203" s="35"/>
      <c r="D203" s="34"/>
      <c r="E203" s="34"/>
      <c r="F203" s="178"/>
      <c r="G203" s="174"/>
      <c r="H203" s="218"/>
      <c r="I203" s="218" t="str" cm="1">
        <f t="array" ref="I203">IF(OR($C203="",$D203="",$E203="",$H203=""),"",_xlfn.SWITCH($H203,"S",5,"C",5,"D",3,"W",2,"N",0,"")*$F203)</f>
        <v/>
      </c>
    </row>
    <row r="204" spans="1:9" x14ac:dyDescent="0.25">
      <c r="A204" s="360"/>
      <c r="B204" s="33"/>
      <c r="C204" s="359"/>
      <c r="D204" s="357"/>
      <c r="E204" s="34"/>
      <c r="F204" s="178"/>
      <c r="G204" s="174"/>
      <c r="H204" s="218"/>
      <c r="I204" s="218" t="str" cm="1">
        <f t="array" ref="I204">IF(OR($C204="",$D204="",$E204="",$H204=""),"",_xlfn.SWITCH($H204,"S",5,"C",5,"D",3,"W",2,"N",0,"")*$F204)</f>
        <v/>
      </c>
    </row>
    <row r="205" spans="1:9" x14ac:dyDescent="0.25">
      <c r="A205" s="358"/>
      <c r="B205" s="33"/>
      <c r="C205" s="358"/>
      <c r="D205" s="357"/>
      <c r="E205" s="34"/>
      <c r="F205" s="178"/>
      <c r="G205" s="174"/>
      <c r="H205" s="218"/>
      <c r="I205" s="218" t="str" cm="1">
        <f t="array" ref="I205">IF(OR($C205="",$D205="",$E205="",$H205=""),"",_xlfn.SWITCH($H205,"S",5,"C",5,"D",3,"W",2,"N",0,"")*$F205)</f>
        <v/>
      </c>
    </row>
    <row r="206" spans="1:9" x14ac:dyDescent="0.25">
      <c r="A206" s="358"/>
      <c r="B206" s="33"/>
      <c r="C206" s="358"/>
      <c r="D206" s="357"/>
      <c r="E206" s="34"/>
      <c r="F206" s="178"/>
      <c r="G206" s="174"/>
      <c r="H206" s="218"/>
      <c r="I206" s="218" t="str" cm="1">
        <f t="array" ref="I206">IF(OR($C206="",$D206="",$E206="",$H206=""),"",_xlfn.SWITCH($H206,"S",5,"C",5,"D",3,"W",2,"N",0,"")*$F206)</f>
        <v/>
      </c>
    </row>
    <row r="207" spans="1:9" x14ac:dyDescent="0.25">
      <c r="A207" s="358"/>
      <c r="B207" s="33"/>
      <c r="C207" s="358"/>
      <c r="D207" s="357"/>
      <c r="E207" s="34"/>
      <c r="F207" s="178"/>
      <c r="G207" s="174"/>
      <c r="H207" s="218"/>
      <c r="I207" s="218" t="str" cm="1">
        <f t="array" ref="I207">IF(OR($C207="",$D207="",$E207="",$H207=""),"",_xlfn.SWITCH($H207,"S",5,"C",5,"D",3,"W",2,"N",0,"")*$F207)</f>
        <v/>
      </c>
    </row>
    <row r="208" spans="1:9" x14ac:dyDescent="0.25">
      <c r="A208" s="358"/>
      <c r="B208" s="33"/>
      <c r="C208" s="358"/>
      <c r="D208" s="357"/>
      <c r="E208" s="34"/>
      <c r="F208" s="178"/>
      <c r="G208" s="174"/>
      <c r="H208" s="218"/>
      <c r="I208" s="218" t="str" cm="1">
        <f t="array" ref="I208">IF(OR($C208="",$D208="",$E208="",$H208=""),"",_xlfn.SWITCH($H208,"S",5,"C",5,"D",3,"W",2,"N",0,"")*$F208)</f>
        <v/>
      </c>
    </row>
    <row r="209" spans="1:9" x14ac:dyDescent="0.25">
      <c r="A209" s="358"/>
      <c r="B209" s="33"/>
      <c r="C209" s="358"/>
      <c r="D209" s="357"/>
      <c r="E209" s="34"/>
      <c r="F209" s="178"/>
      <c r="G209" s="174"/>
      <c r="H209" s="218"/>
      <c r="I209" s="218" t="str" cm="1">
        <f t="array" ref="I209">IF(OR($C209="",$D209="",$E209="",$H209=""),"",_xlfn.SWITCH($H209,"S",5,"C",5,"D",3,"W",2,"N",0,"")*$F209)</f>
        <v/>
      </c>
    </row>
    <row r="210" spans="1:9" ht="13" x14ac:dyDescent="0.25">
      <c r="A210" s="356"/>
      <c r="B210" s="357"/>
      <c r="C210" s="358"/>
      <c r="D210" s="34"/>
      <c r="E210" s="34"/>
      <c r="F210" s="178"/>
      <c r="G210" s="174"/>
      <c r="H210" s="218"/>
      <c r="I210" s="218" t="str" cm="1">
        <f t="array" ref="I210">IF(OR($C210="",$D210="",$E210="",$H210=""),"",_xlfn.SWITCH($H210,"S",5,"C",5,"D",3,"W",2,"N",0,"")*$F210)</f>
        <v/>
      </c>
    </row>
    <row r="211" spans="1:9" x14ac:dyDescent="0.25">
      <c r="A211" s="33"/>
      <c r="B211" s="33"/>
      <c r="C211" s="35"/>
      <c r="D211" s="34"/>
      <c r="E211" s="34"/>
      <c r="F211" s="178"/>
      <c r="G211" s="174"/>
      <c r="H211" s="218"/>
      <c r="I211" s="218" t="str" cm="1">
        <f t="array" ref="I211">IF(OR($C211="",$D211="",$E211="",$H211=""),"",_xlfn.SWITCH($H211,"S",5,"C",5,"D",3,"W",2,"N",0,"")*$F211)</f>
        <v/>
      </c>
    </row>
    <row r="212" spans="1:9" x14ac:dyDescent="0.25">
      <c r="A212" s="33"/>
      <c r="B212" s="33"/>
      <c r="C212" s="35"/>
      <c r="D212" s="34"/>
      <c r="E212" s="34"/>
      <c r="F212" s="178"/>
      <c r="G212" s="174"/>
      <c r="H212" s="218"/>
      <c r="I212" s="218" t="str" cm="1">
        <f t="array" ref="I212">IF(OR($C212="",$D212="",$E212="",$H212=""),"",_xlfn.SWITCH($H212,"S",5,"C",5,"D",3,"W",2,"N",0,"")*$F212)</f>
        <v/>
      </c>
    </row>
    <row r="213" spans="1:9" x14ac:dyDescent="0.25">
      <c r="A213" s="33"/>
      <c r="B213" s="33"/>
      <c r="C213" s="35"/>
      <c r="D213" s="34"/>
      <c r="E213" s="34"/>
      <c r="F213" s="178"/>
      <c r="G213" s="174"/>
      <c r="H213" s="218"/>
      <c r="I213" s="218" t="str" cm="1">
        <f t="array" ref="I213">IF(OR($C213="",$D213="",$E213="",$H213=""),"",_xlfn.SWITCH($H213,"S",5,"C",5,"D",3,"W",2,"N",0,"")*$F213)</f>
        <v/>
      </c>
    </row>
    <row r="214" spans="1:9" x14ac:dyDescent="0.25">
      <c r="A214" s="33"/>
      <c r="B214" s="33"/>
      <c r="C214" s="35"/>
      <c r="D214" s="34"/>
      <c r="E214" s="34"/>
      <c r="F214" s="178"/>
      <c r="G214" s="174"/>
      <c r="H214" s="218"/>
      <c r="I214" s="218" t="str" cm="1">
        <f t="array" ref="I214">IF(OR($C214="",$D214="",$E214="",$H214=""),"",_xlfn.SWITCH($H214,"S",5,"C",5,"D",3,"W",2,"N",0,"")*$F214)</f>
        <v/>
      </c>
    </row>
    <row r="215" spans="1:9" x14ac:dyDescent="0.25">
      <c r="A215" s="33"/>
      <c r="B215" s="33"/>
      <c r="C215" s="35"/>
      <c r="D215" s="34"/>
      <c r="E215" s="34"/>
      <c r="F215" s="178"/>
      <c r="G215" s="174"/>
      <c r="H215" s="218"/>
      <c r="I215" s="218" t="str" cm="1">
        <f t="array" ref="I215">IF(OR($C215="",$D215="",$E215="",$H215=""),"",_xlfn.SWITCH($H215,"S",5,"C",5,"D",3,"W",2,"N",0,"")*$F215)</f>
        <v/>
      </c>
    </row>
    <row r="216" spans="1:9" x14ac:dyDescent="0.25">
      <c r="A216" s="33"/>
      <c r="B216" s="33"/>
      <c r="C216" s="35"/>
      <c r="D216" s="34"/>
      <c r="E216" s="34"/>
      <c r="F216" s="178"/>
      <c r="G216" s="174"/>
      <c r="H216" s="218"/>
      <c r="I216" s="218" t="str" cm="1">
        <f t="array" ref="I216">IF(OR($C216="",$D216="",$E216="",$H216=""),"",_xlfn.SWITCH($H216,"S",5,"C",5,"D",3,"W",2,"N",0,"")*$F216)</f>
        <v/>
      </c>
    </row>
    <row r="217" spans="1:9" x14ac:dyDescent="0.25">
      <c r="A217" s="33"/>
      <c r="B217" s="33"/>
      <c r="C217" s="35"/>
      <c r="D217" s="34"/>
      <c r="E217" s="34"/>
      <c r="F217" s="178"/>
      <c r="G217" s="174"/>
      <c r="H217" s="218"/>
      <c r="I217" s="218" t="str" cm="1">
        <f t="array" ref="I217">IF(OR($C217="",$D217="",$E217="",$H217=""),"",_xlfn.SWITCH($H217,"S",5,"C",5,"D",3,"W",2,"N",0,"")*$F217)</f>
        <v/>
      </c>
    </row>
    <row r="218" spans="1:9" ht="13" x14ac:dyDescent="0.25">
      <c r="A218" s="36"/>
      <c r="B218" s="36"/>
      <c r="C218" s="37"/>
      <c r="D218" s="34"/>
      <c r="E218" s="34"/>
      <c r="F218" s="178"/>
      <c r="G218" s="174"/>
      <c r="H218" s="218"/>
      <c r="I218" s="218" t="str" cm="1">
        <f t="array" ref="I218">IF(OR($C218="",$D218="",$E218="",$H218=""),"",_xlfn.SWITCH($H218,"S",5,"C",5,"D",3,"W",2,"N",0,"")*$F218)</f>
        <v/>
      </c>
    </row>
    <row r="219" spans="1:9" x14ac:dyDescent="0.25">
      <c r="A219" s="33"/>
      <c r="B219" s="33"/>
      <c r="C219" s="35"/>
      <c r="D219" s="34"/>
      <c r="E219" s="34"/>
      <c r="F219" s="178"/>
      <c r="G219" s="174"/>
      <c r="H219" s="218"/>
      <c r="I219" s="218" t="str" cm="1">
        <f t="array" ref="I219">IF(OR($C219="",$D219="",$E219="",$H219=""),"",_xlfn.SWITCH($H219,"S",5,"C",5,"D",3,"W",2,"N",0,"")*$F219)</f>
        <v/>
      </c>
    </row>
    <row r="220" spans="1:9" x14ac:dyDescent="0.25">
      <c r="A220" s="33"/>
      <c r="B220" s="33"/>
      <c r="C220" s="35"/>
      <c r="D220" s="34"/>
      <c r="E220" s="34"/>
      <c r="F220" s="178"/>
      <c r="G220" s="174"/>
      <c r="H220" s="218"/>
      <c r="I220" s="218" t="str" cm="1">
        <f t="array" ref="I220">IF(OR($C220="",$D220="",$E220="",$H220=""),"",_xlfn.SWITCH($H220,"S",5,"C",5,"D",3,"W",2,"N",0,"")*$F220)</f>
        <v/>
      </c>
    </row>
    <row r="221" spans="1:9" ht="13" x14ac:dyDescent="0.25">
      <c r="A221" s="356"/>
      <c r="B221" s="357"/>
      <c r="C221" s="358"/>
      <c r="D221" s="34"/>
      <c r="E221" s="34"/>
      <c r="F221" s="178"/>
      <c r="G221" s="174"/>
      <c r="H221" s="218"/>
      <c r="I221" s="218" t="str" cm="1">
        <f t="array" ref="I221">IF(OR($C221="",$D221="",$E221="",$H221=""),"",_xlfn.SWITCH($H221,"S",5,"C",5,"D",3,"W",2,"N",0,"")*$F221)</f>
        <v/>
      </c>
    </row>
    <row r="222" spans="1:9" x14ac:dyDescent="0.25">
      <c r="A222" s="33"/>
      <c r="B222" s="33"/>
      <c r="C222" s="35"/>
      <c r="D222" s="34"/>
      <c r="E222" s="34"/>
      <c r="F222" s="178"/>
      <c r="G222" s="174"/>
      <c r="H222" s="218"/>
      <c r="I222" s="218" t="str" cm="1">
        <f t="array" ref="I222">IF(OR($C222="",$D222="",$E222="",$H222=""),"",_xlfn.SWITCH($H222,"S",5,"C",5,"D",3,"W",2,"N",0,"")*$F222)</f>
        <v/>
      </c>
    </row>
    <row r="223" spans="1:9" x14ac:dyDescent="0.25">
      <c r="A223" s="33"/>
      <c r="B223" s="33"/>
      <c r="C223" s="35"/>
      <c r="D223" s="34"/>
      <c r="E223" s="34"/>
      <c r="F223" s="178"/>
      <c r="G223" s="174"/>
      <c r="H223" s="218"/>
      <c r="I223" s="218" t="str" cm="1">
        <f t="array" ref="I223">IF(OR($C223="",$D223="",$E223="",$H223=""),"",_xlfn.SWITCH($H223,"S",5,"C",5,"D",3,"W",2,"N",0,"")*$F223)</f>
        <v/>
      </c>
    </row>
    <row r="224" spans="1:9" x14ac:dyDescent="0.25">
      <c r="A224" s="33"/>
      <c r="B224" s="33"/>
      <c r="C224" s="35"/>
      <c r="D224" s="34"/>
      <c r="E224" s="34"/>
      <c r="F224" s="178"/>
      <c r="G224" s="174"/>
      <c r="H224" s="218"/>
      <c r="I224" s="218" t="str" cm="1">
        <f t="array" ref="I224">IF(OR($C224="",$D224="",$E224="",$H224=""),"",_xlfn.SWITCH($H224,"S",5,"C",5,"D",3,"W",2,"N",0,"")*$F224)</f>
        <v/>
      </c>
    </row>
    <row r="225" spans="1:9" x14ac:dyDescent="0.25">
      <c r="A225" s="33"/>
      <c r="B225" s="33"/>
      <c r="C225" s="35"/>
      <c r="D225" s="34"/>
      <c r="E225" s="34"/>
      <c r="F225" s="178"/>
      <c r="G225" s="174"/>
      <c r="H225" s="218"/>
      <c r="I225" s="218" t="str" cm="1">
        <f t="array" ref="I225">IF(OR($C225="",$D225="",$E225="",$H225=""),"",_xlfn.SWITCH($H225,"S",5,"C",5,"D",3,"W",2,"N",0,"")*$F225)</f>
        <v/>
      </c>
    </row>
    <row r="226" spans="1:9" x14ac:dyDescent="0.25">
      <c r="A226" s="33"/>
      <c r="B226" s="33"/>
      <c r="C226" s="35"/>
      <c r="D226" s="34"/>
      <c r="E226" s="34"/>
      <c r="F226" s="178"/>
      <c r="G226" s="174"/>
      <c r="H226" s="218"/>
      <c r="I226" s="218" t="str" cm="1">
        <f t="array" ref="I226">IF(OR($C226="",$D226="",$E226="",$H226=""),"",_xlfn.SWITCH($H226,"S",5,"C",5,"D",3,"W",2,"N",0,"")*$F226)</f>
        <v/>
      </c>
    </row>
    <row r="227" spans="1:9" x14ac:dyDescent="0.25">
      <c r="A227" s="33"/>
      <c r="B227" s="33"/>
      <c r="C227" s="35"/>
      <c r="D227" s="34"/>
      <c r="E227" s="34"/>
      <c r="F227" s="178"/>
      <c r="G227" s="174"/>
      <c r="H227" s="218"/>
      <c r="I227" s="218" t="str" cm="1">
        <f t="array" ref="I227">IF(OR($C227="",$D227="",$E227="",$H227=""),"",_xlfn.SWITCH($H227,"S",5,"C",5,"D",3,"W",2,"N",0,"")*$F227)</f>
        <v/>
      </c>
    </row>
    <row r="228" spans="1:9" x14ac:dyDescent="0.25">
      <c r="A228" s="33"/>
      <c r="B228" s="33"/>
      <c r="C228" s="35"/>
      <c r="D228" s="34"/>
      <c r="E228" s="34"/>
      <c r="F228" s="178"/>
      <c r="G228" s="174"/>
      <c r="H228" s="218"/>
      <c r="I228" s="218" t="str" cm="1">
        <f t="array" ref="I228">IF(OR($C228="",$D228="",$E228="",$H228=""),"",_xlfn.SWITCH($H228,"S",5,"C",5,"D",3,"W",2,"N",0,"")*$F228)</f>
        <v/>
      </c>
    </row>
    <row r="229" spans="1:9" x14ac:dyDescent="0.25">
      <c r="A229" s="33"/>
      <c r="B229" s="33"/>
      <c r="C229" s="35"/>
      <c r="D229" s="34"/>
      <c r="E229" s="34"/>
      <c r="F229" s="178"/>
      <c r="G229" s="174"/>
      <c r="H229" s="218"/>
      <c r="I229" s="218" t="str" cm="1">
        <f t="array" ref="I229">IF(OR($C229="",$D229="",$E229="",$H229=""),"",_xlfn.SWITCH($H229,"S",5,"C",5,"D",3,"W",2,"N",0,"")*$F229)</f>
        <v/>
      </c>
    </row>
    <row r="230" spans="1:9" x14ac:dyDescent="0.25">
      <c r="A230" s="33"/>
      <c r="B230" s="33"/>
      <c r="C230" s="35"/>
      <c r="D230" s="34"/>
      <c r="E230" s="34"/>
      <c r="F230" s="178"/>
      <c r="G230" s="174"/>
      <c r="H230" s="218"/>
      <c r="I230" s="218" t="str" cm="1">
        <f t="array" ref="I230">IF(OR($C230="",$D230="",$E230="",$H230=""),"",_xlfn.SWITCH($H230,"S",5,"C",5,"D",3,"W",2,"N",0,"")*$F230)</f>
        <v/>
      </c>
    </row>
    <row r="231" spans="1:9" x14ac:dyDescent="0.25">
      <c r="A231" s="33"/>
      <c r="B231" s="33"/>
      <c r="C231" s="35"/>
      <c r="D231" s="34"/>
      <c r="E231" s="34"/>
      <c r="F231" s="178"/>
      <c r="G231" s="174"/>
      <c r="H231" s="218"/>
      <c r="I231" s="218" t="str" cm="1">
        <f t="array" ref="I231">IF(OR($C231="",$D231="",$E231="",$H231=""),"",_xlfn.SWITCH($H231,"S",5,"C",5,"D",3,"W",2,"N",0,"")*$F231)</f>
        <v/>
      </c>
    </row>
    <row r="232" spans="1:9" x14ac:dyDescent="0.25">
      <c r="A232" s="33"/>
      <c r="B232" s="33"/>
      <c r="C232" s="35"/>
      <c r="D232" s="34"/>
      <c r="E232" s="34"/>
      <c r="F232" s="178"/>
      <c r="G232" s="174"/>
      <c r="H232" s="218"/>
      <c r="I232" s="218" t="str" cm="1">
        <f t="array" ref="I232">IF(OR($C232="",$D232="",$E232="",$H232=""),"",_xlfn.SWITCH($H232,"S",5,"C",5,"D",3,"W",2,"N",0,"")*$F232)</f>
        <v/>
      </c>
    </row>
    <row r="233" spans="1:9" x14ac:dyDescent="0.25">
      <c r="A233" s="33"/>
      <c r="B233" s="33"/>
      <c r="C233" s="35"/>
      <c r="D233" s="34"/>
      <c r="E233" s="34"/>
      <c r="F233" s="178"/>
      <c r="G233" s="174"/>
      <c r="H233" s="218"/>
      <c r="I233" s="218" t="str" cm="1">
        <f t="array" ref="I233">IF(OR($C233="",$D233="",$E233="",$H233=""),"",_xlfn.SWITCH($H233,"S",5,"C",5,"D",3,"W",2,"N",0,"")*$F233)</f>
        <v/>
      </c>
    </row>
    <row r="234" spans="1:9" x14ac:dyDescent="0.25">
      <c r="A234" s="33"/>
      <c r="B234" s="33"/>
      <c r="C234" s="35"/>
      <c r="D234" s="34"/>
      <c r="E234" s="34"/>
      <c r="F234" s="178"/>
      <c r="G234" s="174"/>
      <c r="H234" s="218"/>
      <c r="I234" s="218" t="str" cm="1">
        <f t="array" ref="I234">IF(OR($C234="",$D234="",$E234="",$H234=""),"",_xlfn.SWITCH($H234,"S",5,"C",5,"D",3,"W",2,"N",0,"")*$F234)</f>
        <v/>
      </c>
    </row>
    <row r="235" spans="1:9" ht="13" x14ac:dyDescent="0.25">
      <c r="A235" s="356"/>
      <c r="B235" s="357"/>
      <c r="C235" s="358"/>
      <c r="D235" s="34"/>
      <c r="E235" s="34"/>
      <c r="F235" s="178"/>
      <c r="G235" s="174"/>
      <c r="H235" s="218"/>
      <c r="I235" s="218" t="str" cm="1">
        <f t="array" ref="I235">IF(OR($C235="",$D235="",$E235="",$H235=""),"",_xlfn.SWITCH($H235,"S",5,"C",5,"D",3,"W",2,"N",0,"")*$F235)</f>
        <v/>
      </c>
    </row>
    <row r="236" spans="1:9" x14ac:dyDescent="0.25">
      <c r="A236" s="33"/>
      <c r="B236" s="33"/>
      <c r="C236" s="35"/>
      <c r="D236" s="34"/>
      <c r="E236" s="34"/>
      <c r="F236" s="178"/>
      <c r="G236" s="174"/>
      <c r="H236" s="218"/>
      <c r="I236" s="218" t="str" cm="1">
        <f t="array" ref="I236">IF(OR($C236="",$D236="",$E236="",$H236=""),"",_xlfn.SWITCH($H236,"S",5,"C",5,"D",3,"W",2,"N",0,"")*$F236)</f>
        <v/>
      </c>
    </row>
    <row r="237" spans="1:9" x14ac:dyDescent="0.25">
      <c r="A237" s="33"/>
      <c r="B237" s="33"/>
      <c r="C237" s="35"/>
      <c r="D237" s="34"/>
      <c r="E237" s="34"/>
      <c r="F237" s="178"/>
      <c r="G237" s="174"/>
      <c r="H237" s="218"/>
      <c r="I237" s="218" t="str" cm="1">
        <f t="array" ref="I237">IF(OR($C237="",$D237="",$E237="",$H237=""),"",_xlfn.SWITCH($H237,"S",5,"C",5,"D",3,"W",2,"N",0,"")*$F237)</f>
        <v/>
      </c>
    </row>
    <row r="238" spans="1:9" x14ac:dyDescent="0.25">
      <c r="A238" s="33"/>
      <c r="B238" s="33"/>
      <c r="C238" s="35"/>
      <c r="D238" s="34"/>
      <c r="E238" s="34"/>
      <c r="F238" s="178"/>
      <c r="G238" s="174"/>
      <c r="H238" s="218"/>
      <c r="I238" s="218" t="str" cm="1">
        <f t="array" ref="I238">IF(OR($C238="",$D238="",$E238="",$H238=""),"",_xlfn.SWITCH($H238,"S",5,"C",5,"D",3,"W",2,"N",0,"")*$F238)</f>
        <v/>
      </c>
    </row>
    <row r="239" spans="1:9" ht="13" x14ac:dyDescent="0.25">
      <c r="A239" s="39"/>
      <c r="B239" s="41"/>
      <c r="C239" s="40"/>
      <c r="D239" s="34"/>
      <c r="E239" s="34"/>
      <c r="F239" s="178"/>
      <c r="G239" s="174"/>
      <c r="H239" s="218"/>
      <c r="I239" s="218" t="str" cm="1">
        <f t="array" ref="I239">IF(OR($C239="",$D239="",$E239="",$H239=""),"",_xlfn.SWITCH($H239,"S",5,"C",5,"D",3,"W",2,"N",0,"")*$F239)</f>
        <v/>
      </c>
    </row>
    <row r="240" spans="1:9" x14ac:dyDescent="0.25">
      <c r="A240" s="33"/>
      <c r="B240" s="33"/>
      <c r="C240" s="35"/>
      <c r="D240" s="34"/>
      <c r="E240" s="34"/>
      <c r="F240" s="178"/>
      <c r="G240" s="174"/>
      <c r="H240" s="218"/>
      <c r="I240" s="218" t="str" cm="1">
        <f t="array" ref="I240">IF(OR($C240="",$D240="",$E240="",$H240=""),"",_xlfn.SWITCH($H240,"S",5,"C",5,"D",3,"W",2,"N",0,"")*$F240)</f>
        <v/>
      </c>
    </row>
    <row r="241" spans="1:9" ht="13" x14ac:dyDescent="0.25">
      <c r="A241" s="36"/>
      <c r="B241" s="36"/>
      <c r="C241" s="37"/>
      <c r="D241" s="34"/>
      <c r="E241" s="34"/>
      <c r="F241" s="178"/>
      <c r="G241" s="174"/>
      <c r="H241" s="218"/>
      <c r="I241" s="218" t="str" cm="1">
        <f t="array" ref="I241">IF(OR($C241="",$D241="",$E241="",$H241=""),"",_xlfn.SWITCH($H241,"S",5,"C",5,"D",3,"W",2,"N",0,"")*$F241)</f>
        <v/>
      </c>
    </row>
    <row r="242" spans="1:9" x14ac:dyDescent="0.25">
      <c r="A242" s="33"/>
      <c r="B242" s="33"/>
      <c r="C242" s="35"/>
      <c r="D242" s="34"/>
      <c r="E242" s="34"/>
      <c r="F242" s="178"/>
      <c r="G242" s="174"/>
      <c r="H242" s="218"/>
      <c r="I242" s="218" t="str" cm="1">
        <f t="array" ref="I242">IF(OR($C242="",$D242="",$E242="",$H242=""),"",_xlfn.SWITCH($H242,"S",5,"C",5,"D",3,"W",2,"N",0,"")*$F242)</f>
        <v/>
      </c>
    </row>
    <row r="243" spans="1:9" x14ac:dyDescent="0.25">
      <c r="A243" s="33"/>
      <c r="B243" s="33"/>
      <c r="C243" s="35"/>
      <c r="D243" s="34"/>
      <c r="E243" s="34"/>
      <c r="F243" s="178"/>
      <c r="G243" s="174"/>
      <c r="H243" s="218"/>
      <c r="I243" s="218" t="str" cm="1">
        <f t="array" ref="I243">IF(OR($C243="",$D243="",$E243="",$H243=""),"",_xlfn.SWITCH($H243,"S",5,"C",5,"D",3,"W",2,"N",0,"")*$F243)</f>
        <v/>
      </c>
    </row>
    <row r="244" spans="1:9" ht="13" x14ac:dyDescent="0.25">
      <c r="A244" s="39"/>
      <c r="B244" s="36"/>
      <c r="C244" s="40"/>
      <c r="D244" s="34"/>
      <c r="E244" s="34"/>
      <c r="F244" s="178"/>
      <c r="G244" s="174"/>
      <c r="H244" s="218"/>
      <c r="I244" s="218" t="str" cm="1">
        <f t="array" ref="I244">IF(OR($C244="",$D244="",$E244="",$H244=""),"",_xlfn.SWITCH($H244,"S",5,"C",5,"D",3,"W",2,"N",0,"")*$F244)</f>
        <v/>
      </c>
    </row>
    <row r="245" spans="1:9" x14ac:dyDescent="0.25">
      <c r="A245" s="33"/>
      <c r="B245" s="33"/>
      <c r="C245" s="35"/>
      <c r="D245" s="34"/>
      <c r="E245" s="34"/>
      <c r="F245" s="178"/>
      <c r="G245" s="174"/>
      <c r="H245" s="218"/>
      <c r="I245" s="218" t="str" cm="1">
        <f t="array" ref="I245">IF(OR($C245="",$D245="",$E245="",$H245=""),"",_xlfn.SWITCH($H245,"S",5,"C",5,"D",3,"W",2,"N",0,"")*$F245)</f>
        <v/>
      </c>
    </row>
    <row r="246" spans="1:9" x14ac:dyDescent="0.25">
      <c r="A246" s="33"/>
      <c r="B246" s="33"/>
      <c r="C246" s="35"/>
      <c r="D246" s="34"/>
      <c r="E246" s="34"/>
      <c r="F246" s="178"/>
      <c r="G246" s="174"/>
      <c r="H246" s="218"/>
      <c r="I246" s="218" t="str" cm="1">
        <f t="array" ref="I246">IF(OR($C246="",$D246="",$E246="",$H246=""),"",_xlfn.SWITCH($H246,"S",5,"C",5,"D",3,"W",2,"N",0,"")*$F246)</f>
        <v/>
      </c>
    </row>
    <row r="247" spans="1:9" x14ac:dyDescent="0.25">
      <c r="A247" s="33"/>
      <c r="B247" s="33"/>
      <c r="C247" s="35"/>
      <c r="D247" s="34"/>
      <c r="E247" s="34"/>
      <c r="F247" s="178"/>
      <c r="G247" s="174"/>
      <c r="H247" s="218"/>
      <c r="I247" s="218" t="str" cm="1">
        <f t="array" ref="I247">IF(OR($C247="",$D247="",$E247="",$H247=""),"",_xlfn.SWITCH($H247,"S",5,"C",5,"D",3,"W",2,"N",0,"")*$F247)</f>
        <v/>
      </c>
    </row>
    <row r="248" spans="1:9" x14ac:dyDescent="0.25">
      <c r="A248" s="33"/>
      <c r="B248" s="33"/>
      <c r="C248" s="35"/>
      <c r="D248" s="34"/>
      <c r="E248" s="34"/>
      <c r="F248" s="178"/>
      <c r="G248" s="174"/>
      <c r="H248" s="218"/>
      <c r="I248" s="218" t="str" cm="1">
        <f t="array" ref="I248">IF(OR($C248="",$D248="",$E248="",$H248=""),"",_xlfn.SWITCH($H248,"S",5,"C",5,"D",3,"W",2,"N",0,"")*$F248)</f>
        <v/>
      </c>
    </row>
    <row r="249" spans="1:9" x14ac:dyDescent="0.25">
      <c r="A249" s="33"/>
      <c r="B249" s="33"/>
      <c r="C249" s="35"/>
      <c r="D249" s="34"/>
      <c r="E249" s="34"/>
      <c r="F249" s="178"/>
      <c r="G249" s="174"/>
      <c r="H249" s="218"/>
      <c r="I249" s="218" t="str" cm="1">
        <f t="array" ref="I249">IF(OR($C249="",$D249="",$E249="",$H249=""),"",_xlfn.SWITCH($H249,"S",5,"C",5,"D",3,"W",2,"N",0,"")*$F249)</f>
        <v/>
      </c>
    </row>
    <row r="250" spans="1:9" x14ac:dyDescent="0.25">
      <c r="A250" s="33"/>
      <c r="B250" s="33"/>
      <c r="C250" s="35"/>
      <c r="D250" s="34"/>
      <c r="E250" s="34"/>
      <c r="F250" s="178"/>
      <c r="G250" s="174"/>
      <c r="H250" s="218"/>
      <c r="I250" s="218" t="str" cm="1">
        <f t="array" ref="I250">IF(OR($C250="",$D250="",$E250="",$H250=""),"",_xlfn.SWITCH($H250,"S",5,"C",5,"D",3,"W",2,"N",0,"")*$F250)</f>
        <v/>
      </c>
    </row>
    <row r="251" spans="1:9" ht="13" x14ac:dyDescent="0.25">
      <c r="A251" s="39"/>
      <c r="B251" s="36"/>
      <c r="C251" s="40"/>
      <c r="D251" s="34"/>
      <c r="E251" s="34"/>
      <c r="F251" s="178"/>
      <c r="G251" s="174"/>
      <c r="H251" s="218"/>
      <c r="I251" s="218" t="str" cm="1">
        <f t="array" ref="I251">IF(OR($C251="",$D251="",$E251="",$H251=""),"",_xlfn.SWITCH($H251,"S",5,"C",5,"D",3,"W",2,"N",0,"")*$F251)</f>
        <v/>
      </c>
    </row>
    <row r="252" spans="1:9" x14ac:dyDescent="0.25">
      <c r="A252" s="33"/>
      <c r="B252" s="33"/>
      <c r="C252" s="35"/>
      <c r="D252" s="34"/>
      <c r="E252" s="34"/>
      <c r="F252" s="178"/>
      <c r="G252" s="174"/>
      <c r="H252" s="218"/>
      <c r="I252" s="218" t="str" cm="1">
        <f t="array" ref="I252">IF(OR($C252="",$D252="",$E252="",$H252=""),"",_xlfn.SWITCH($H252,"S",5,"C",5,"D",3,"W",2,"N",0,"")*$F252)</f>
        <v/>
      </c>
    </row>
    <row r="253" spans="1:9" x14ac:dyDescent="0.25">
      <c r="A253" s="33"/>
      <c r="B253" s="33"/>
      <c r="C253" s="35"/>
      <c r="D253" s="34"/>
      <c r="E253" s="34"/>
      <c r="F253" s="178"/>
      <c r="G253" s="174"/>
      <c r="H253" s="218"/>
      <c r="I253" s="218" t="str" cm="1">
        <f t="array" ref="I253">IF(OR($C253="",$D253="",$E253="",$H253=""),"",_xlfn.SWITCH($H253,"S",5,"C",5,"D",3,"W",2,"N",0,"")*$F253)</f>
        <v/>
      </c>
    </row>
    <row r="254" spans="1:9" ht="13" x14ac:dyDescent="0.25">
      <c r="A254" s="39"/>
      <c r="B254" s="36"/>
      <c r="C254" s="40"/>
      <c r="D254" s="34"/>
      <c r="E254" s="34"/>
      <c r="F254" s="178"/>
      <c r="G254" s="174"/>
      <c r="H254" s="218"/>
      <c r="I254" s="218" t="str" cm="1">
        <f t="array" ref="I254">IF(OR($C254="",$D254="",$E254="",$H254=""),"",_xlfn.SWITCH($H254,"S",5,"C",5,"D",3,"W",2,"N",0,"")*$F254)</f>
        <v/>
      </c>
    </row>
    <row r="255" spans="1:9" x14ac:dyDescent="0.25">
      <c r="A255" s="33"/>
      <c r="B255" s="33"/>
      <c r="C255" s="35"/>
      <c r="D255" s="34"/>
      <c r="E255" s="34"/>
      <c r="F255" s="178"/>
      <c r="G255" s="174"/>
      <c r="H255" s="218"/>
      <c r="I255" s="218" t="str" cm="1">
        <f t="array" ref="I255">IF(OR($C255="",$D255="",$E255="",$H255=""),"",_xlfn.SWITCH($H255,"S",5,"C",5,"D",3,"W",2,"N",0,"")*$F255)</f>
        <v/>
      </c>
    </row>
    <row r="256" spans="1:9" ht="13" x14ac:dyDescent="0.25">
      <c r="A256" s="39"/>
      <c r="B256" s="41"/>
      <c r="C256" s="40"/>
      <c r="D256" s="34"/>
      <c r="E256" s="34"/>
      <c r="F256" s="178"/>
      <c r="G256" s="174"/>
      <c r="H256" s="218"/>
      <c r="I256" s="218" t="str" cm="1">
        <f t="array" ref="I256">IF(OR($C256="",$D256="",$E256="",$H256=""),"",_xlfn.SWITCH($H256,"S",5,"C",5,"D",3,"W",2,"N",0,"")*$F256)</f>
        <v/>
      </c>
    </row>
    <row r="257" spans="1:9" x14ac:dyDescent="0.25">
      <c r="A257" s="33"/>
      <c r="B257" s="33"/>
      <c r="C257" s="35"/>
      <c r="D257" s="34"/>
      <c r="E257" s="34"/>
      <c r="F257" s="178"/>
      <c r="G257" s="174"/>
      <c r="H257" s="218"/>
      <c r="I257" s="218" t="str" cm="1">
        <f t="array" ref="I257">IF(OR($C257="",$D257="",$E257="",$H257=""),"",_xlfn.SWITCH($H257,"S",5,"C",5,"D",3,"W",2,"N",0,"")*$F257)</f>
        <v/>
      </c>
    </row>
    <row r="258" spans="1:9" x14ac:dyDescent="0.25">
      <c r="A258" s="33"/>
      <c r="B258" s="33"/>
      <c r="C258" s="35"/>
      <c r="D258" s="34"/>
      <c r="E258" s="34"/>
      <c r="F258" s="178"/>
      <c r="G258" s="174"/>
      <c r="H258" s="218"/>
      <c r="I258" s="218" t="str" cm="1">
        <f t="array" ref="I258">IF(OR($C258="",$D258="",$E258="",$H258=""),"",_xlfn.SWITCH($H258,"S",5,"C",5,"D",3,"W",2,"N",0,"")*$F258)</f>
        <v/>
      </c>
    </row>
    <row r="259" spans="1:9" x14ac:dyDescent="0.25">
      <c r="A259" s="33"/>
      <c r="B259" s="33"/>
      <c r="C259" s="35"/>
      <c r="D259" s="34"/>
      <c r="E259" s="34"/>
      <c r="F259" s="178"/>
      <c r="G259" s="174"/>
      <c r="H259" s="218"/>
      <c r="I259" s="218" t="str" cm="1">
        <f t="array" ref="I259">IF(OR($C259="",$D259="",$E259="",$H259=""),"",_xlfn.SWITCH($H259,"S",5,"C",5,"D",3,"W",2,"N",0,"")*$F259)</f>
        <v/>
      </c>
    </row>
    <row r="260" spans="1:9" ht="13" x14ac:dyDescent="0.25">
      <c r="A260" s="39"/>
      <c r="B260" s="41"/>
      <c r="C260" s="40"/>
      <c r="D260" s="34"/>
      <c r="E260" s="34"/>
      <c r="F260" s="178"/>
      <c r="G260" s="174"/>
      <c r="H260" s="218"/>
      <c r="I260" s="218" t="str" cm="1">
        <f t="array" ref="I260">IF(OR($C260="",$D260="",$E260="",$H260=""),"",_xlfn.SWITCH($H260,"S",5,"C",5,"D",3,"W",2,"N",0,"")*$F260)</f>
        <v/>
      </c>
    </row>
    <row r="261" spans="1:9" x14ac:dyDescent="0.25">
      <c r="A261" s="33"/>
      <c r="B261" s="33"/>
      <c r="C261" s="35"/>
      <c r="D261" s="34"/>
      <c r="E261" s="34"/>
      <c r="F261" s="178"/>
      <c r="G261" s="174"/>
      <c r="H261" s="218"/>
      <c r="I261" s="218" t="str" cm="1">
        <f t="array" ref="I261">IF(OR($C261="",$D261="",$E261="",$H261=""),"",_xlfn.SWITCH($H261,"S",5,"C",5,"D",3,"W",2,"N",0,"")*$F261)</f>
        <v/>
      </c>
    </row>
    <row r="262" spans="1:9" ht="13" x14ac:dyDescent="0.25">
      <c r="A262" s="39"/>
      <c r="B262" s="41"/>
      <c r="C262" s="40"/>
      <c r="D262" s="34"/>
      <c r="E262" s="34"/>
      <c r="F262" s="178"/>
      <c r="G262" s="174"/>
      <c r="H262" s="218"/>
      <c r="I262" s="218" t="str" cm="1">
        <f t="array" ref="I262">IF(OR($C262="",$D262="",$E262="",$H262=""),"",_xlfn.SWITCH($H262,"S",5,"C",5,"D",3,"W",2,"N",0,"")*$F262)</f>
        <v/>
      </c>
    </row>
    <row r="263" spans="1:9" x14ac:dyDescent="0.25">
      <c r="A263" s="33"/>
      <c r="B263" s="33"/>
      <c r="C263" s="35"/>
      <c r="D263" s="34"/>
      <c r="E263" s="34"/>
      <c r="F263" s="178"/>
      <c r="G263" s="174"/>
      <c r="H263" s="218"/>
      <c r="I263" s="218" t="str" cm="1">
        <f t="array" ref="I263">IF(OR($C263="",$D263="",$E263="",$H263=""),"",_xlfn.SWITCH($H263,"S",5,"C",5,"D",3,"W",2,"N",0,"")*$F263)</f>
        <v/>
      </c>
    </row>
    <row r="264" spans="1:9" ht="13" x14ac:dyDescent="0.25">
      <c r="A264" s="39"/>
      <c r="B264" s="36"/>
      <c r="C264" s="40"/>
      <c r="D264" s="34"/>
      <c r="E264" s="34"/>
      <c r="F264" s="178"/>
      <c r="G264" s="174"/>
      <c r="H264" s="218"/>
      <c r="I264" s="218" t="str" cm="1">
        <f t="array" ref="I264">IF(OR($C264="",$D264="",$E264="",$H264=""),"",_xlfn.SWITCH($H264,"S",5,"C",5,"D",3,"W",2,"N",0,"")*$F264)</f>
        <v/>
      </c>
    </row>
    <row r="265" spans="1:9" x14ac:dyDescent="0.25">
      <c r="A265" s="33"/>
      <c r="B265" s="33"/>
      <c r="C265" s="35"/>
      <c r="D265" s="34"/>
      <c r="E265" s="34"/>
      <c r="F265" s="178"/>
      <c r="G265" s="174"/>
      <c r="H265" s="218"/>
      <c r="I265" s="218" t="str" cm="1">
        <f t="array" ref="I265">IF(OR($C265="",$D265="",$E265="",$H265=""),"",_xlfn.SWITCH($H265,"S",5,"C",5,"D",3,"W",2,"N",0,"")*$F265)</f>
        <v/>
      </c>
    </row>
    <row r="266" spans="1:9" x14ac:dyDescent="0.25">
      <c r="A266" s="33"/>
      <c r="B266" s="33"/>
      <c r="C266" s="35"/>
      <c r="D266" s="34"/>
      <c r="E266" s="34"/>
      <c r="F266" s="178"/>
      <c r="G266" s="174"/>
      <c r="H266" s="218"/>
      <c r="I266" s="218" t="str" cm="1">
        <f t="array" ref="I266">IF(OR($C266="",$D266="",$E266="",$H266=""),"",_xlfn.SWITCH($H266,"S",5,"C",5,"D",3,"W",2,"N",0,"")*$F266)</f>
        <v/>
      </c>
    </row>
    <row r="267" spans="1:9" x14ac:dyDescent="0.25">
      <c r="A267" s="33"/>
      <c r="B267" s="33"/>
      <c r="C267" s="35"/>
      <c r="D267" s="34"/>
      <c r="E267" s="34"/>
      <c r="F267" s="178"/>
      <c r="G267" s="174"/>
      <c r="H267" s="218"/>
      <c r="I267" s="218" t="str" cm="1">
        <f t="array" ref="I267">IF(OR($C267="",$D267="",$E267="",$H267=""),"",_xlfn.SWITCH($H267,"S",5,"C",5,"D",3,"W",2,"N",0,"")*$F267)</f>
        <v/>
      </c>
    </row>
    <row r="268" spans="1:9" x14ac:dyDescent="0.25">
      <c r="A268" s="33"/>
      <c r="B268" s="33"/>
      <c r="C268" s="35"/>
      <c r="D268" s="34"/>
      <c r="E268" s="34"/>
      <c r="F268" s="178"/>
      <c r="G268" s="174"/>
      <c r="H268" s="218"/>
      <c r="I268" s="218" t="str" cm="1">
        <f t="array" ref="I268">IF(OR($C268="",$D268="",$E268="",$H268=""),"",_xlfn.SWITCH($H268,"S",5,"C",5,"D",3,"W",2,"N",0,"")*$F268)</f>
        <v/>
      </c>
    </row>
    <row r="269" spans="1:9" x14ac:dyDescent="0.25">
      <c r="A269" s="33"/>
      <c r="B269" s="33"/>
      <c r="C269" s="35"/>
      <c r="D269" s="34"/>
      <c r="E269" s="34"/>
      <c r="F269" s="178"/>
      <c r="G269" s="174"/>
      <c r="H269" s="218"/>
      <c r="I269" s="218" t="str" cm="1">
        <f t="array" ref="I269">IF(OR($C269="",$D269="",$E269="",$H269=""),"",_xlfn.SWITCH($H269,"S",5,"C",5,"D",3,"W",2,"N",0,"")*$F269)</f>
        <v/>
      </c>
    </row>
    <row r="270" spans="1:9" ht="13" x14ac:dyDescent="0.25">
      <c r="A270" s="39"/>
      <c r="B270" s="36"/>
      <c r="C270" s="40"/>
      <c r="D270" s="34"/>
      <c r="E270" s="34"/>
      <c r="F270" s="178"/>
      <c r="G270" s="174"/>
      <c r="H270" s="218"/>
      <c r="I270" s="218" t="str" cm="1">
        <f t="array" ref="I270">IF(OR($C270="",$D270="",$E270="",$H270=""),"",_xlfn.SWITCH($H270,"S",5,"C",5,"D",3,"W",2,"N",0,"")*$F270)</f>
        <v/>
      </c>
    </row>
    <row r="271" spans="1:9" x14ac:dyDescent="0.25">
      <c r="A271" s="33"/>
      <c r="B271" s="33"/>
      <c r="C271" s="35"/>
      <c r="D271" s="34"/>
      <c r="E271" s="34"/>
      <c r="F271" s="178"/>
      <c r="G271" s="174"/>
      <c r="H271" s="218"/>
      <c r="I271" s="218" t="str" cm="1">
        <f t="array" ref="I271">IF(OR($C271="",$D271="",$E271="",$H271=""),"",_xlfn.SWITCH($H271,"S",5,"C",5,"D",3,"W",2,"N",0,"")*$F271)</f>
        <v/>
      </c>
    </row>
    <row r="272" spans="1:9" x14ac:dyDescent="0.25">
      <c r="A272" s="33"/>
      <c r="B272" s="33"/>
      <c r="C272" s="35"/>
      <c r="D272" s="34"/>
      <c r="E272" s="34"/>
      <c r="F272" s="178"/>
      <c r="G272" s="174"/>
      <c r="H272" s="218"/>
      <c r="I272" s="218" t="str" cm="1">
        <f t="array" ref="I272">IF(OR($C272="",$D272="",$E272="",$H272=""),"",_xlfn.SWITCH($H272,"S",5,"C",5,"D",3,"W",2,"N",0,"")*$F272)</f>
        <v/>
      </c>
    </row>
    <row r="273" spans="1:9" ht="13" x14ac:dyDescent="0.25">
      <c r="A273" s="39"/>
      <c r="B273" s="36"/>
      <c r="C273" s="40"/>
      <c r="D273" s="34"/>
      <c r="E273" s="34"/>
      <c r="F273" s="178"/>
      <c r="G273" s="174"/>
      <c r="H273" s="218"/>
      <c r="I273" s="218" t="str" cm="1">
        <f t="array" ref="I273">IF(OR($C273="",$D273="",$E273="",$H273=""),"",_xlfn.SWITCH($H273,"S",5,"C",5,"D",3,"W",2,"N",0,"")*$F273)</f>
        <v/>
      </c>
    </row>
    <row r="274" spans="1:9" x14ac:dyDescent="0.25">
      <c r="A274" s="33"/>
      <c r="B274" s="33"/>
      <c r="C274" s="35"/>
      <c r="D274" s="34"/>
      <c r="E274" s="34"/>
      <c r="F274" s="178"/>
      <c r="G274" s="174"/>
      <c r="H274" s="218"/>
      <c r="I274" s="218" t="str" cm="1">
        <f t="array" ref="I274">IF(OR($C274="",$D274="",$E274="",$H274=""),"",_xlfn.SWITCH($H274,"S",5,"C",5,"D",3,"W",2,"N",0,"")*$F274)</f>
        <v/>
      </c>
    </row>
    <row r="275" spans="1:9" x14ac:dyDescent="0.25">
      <c r="A275" s="33"/>
      <c r="B275" s="33"/>
      <c r="C275" s="35"/>
      <c r="D275" s="34"/>
      <c r="E275" s="34"/>
      <c r="F275" s="178"/>
      <c r="G275" s="174"/>
      <c r="H275" s="218"/>
      <c r="I275" s="218" t="str" cm="1">
        <f t="array" ref="I275">IF(OR($C275="",$D275="",$E275="",$H275=""),"",_xlfn.SWITCH($H275,"S",5,"C",5,"D",3,"W",2,"N",0,"")*$F275)</f>
        <v/>
      </c>
    </row>
    <row r="276" spans="1:9" x14ac:dyDescent="0.25">
      <c r="A276" s="33"/>
      <c r="B276" s="33"/>
      <c r="C276" s="35"/>
      <c r="D276" s="34"/>
      <c r="E276" s="34"/>
      <c r="F276" s="178"/>
      <c r="G276" s="174"/>
      <c r="H276" s="218"/>
      <c r="I276" s="218" t="str" cm="1">
        <f t="array" ref="I276">IF(OR($C276="",$D276="",$E276="",$H276=""),"",_xlfn.SWITCH($H276,"S",5,"C",5,"D",3,"W",2,"N",0,"")*$F276)</f>
        <v/>
      </c>
    </row>
    <row r="277" spans="1:9" ht="13" x14ac:dyDescent="0.25">
      <c r="A277" s="39"/>
      <c r="B277" s="36"/>
      <c r="C277" s="40"/>
      <c r="D277" s="34"/>
      <c r="E277" s="34"/>
      <c r="F277" s="178"/>
      <c r="G277" s="174"/>
      <c r="H277" s="218"/>
      <c r="I277" s="218" t="str" cm="1">
        <f t="array" ref="I277">IF(OR($C277="",$D277="",$E277="",$H277=""),"",_xlfn.SWITCH($H277,"S",5,"C",5,"D",3,"W",2,"N",0,"")*$F277)</f>
        <v/>
      </c>
    </row>
    <row r="278" spans="1:9" x14ac:dyDescent="0.25">
      <c r="A278" s="33"/>
      <c r="B278" s="33"/>
      <c r="C278" s="35"/>
      <c r="D278" s="34"/>
      <c r="E278" s="34"/>
      <c r="F278" s="178"/>
      <c r="G278" s="174"/>
      <c r="H278" s="218"/>
      <c r="I278" s="218" t="str" cm="1">
        <f t="array" ref="I278">IF(OR($C278="",$D278="",$E278="",$H278=""),"",_xlfn.SWITCH($H278,"S",5,"C",5,"D",3,"W",2,"N",0,"")*$F278)</f>
        <v/>
      </c>
    </row>
    <row r="279" spans="1:9" x14ac:dyDescent="0.25">
      <c r="A279" s="33"/>
      <c r="B279" s="33"/>
      <c r="C279" s="35"/>
      <c r="D279" s="34"/>
      <c r="E279" s="34"/>
      <c r="F279" s="178"/>
      <c r="G279" s="174"/>
      <c r="H279" s="218"/>
      <c r="I279" s="218" t="str" cm="1">
        <f t="array" ref="I279">IF(OR($C279="",$D279="",$E279="",$H279=""),"",_xlfn.SWITCH($H279,"S",5,"C",5,"D",3,"W",2,"N",0,"")*$F279)</f>
        <v/>
      </c>
    </row>
    <row r="280" spans="1:9" x14ac:dyDescent="0.25">
      <c r="A280" s="33"/>
      <c r="B280" s="33"/>
      <c r="C280" s="35"/>
      <c r="D280" s="34"/>
      <c r="E280" s="34"/>
      <c r="F280" s="178"/>
      <c r="G280" s="174"/>
      <c r="H280" s="218"/>
      <c r="I280" s="218" t="str" cm="1">
        <f t="array" ref="I280">IF(OR($C280="",$D280="",$E280="",$H280=""),"",_xlfn.SWITCH($H280,"S",5,"C",5,"D",3,"W",2,"N",0,"")*$F280)</f>
        <v/>
      </c>
    </row>
    <row r="281" spans="1:9" ht="13" x14ac:dyDescent="0.25">
      <c r="A281" s="39"/>
      <c r="B281" s="36"/>
      <c r="C281" s="40"/>
      <c r="D281" s="34"/>
      <c r="E281" s="34"/>
      <c r="F281" s="178"/>
      <c r="G281" s="174"/>
      <c r="H281" s="218"/>
      <c r="I281" s="218" t="str" cm="1">
        <f t="array" ref="I281">IF(OR($C281="",$D281="",$E281="",$H281=""),"",_xlfn.SWITCH($H281,"S",5,"C",5,"D",3,"W",2,"N",0,"")*$F281)</f>
        <v/>
      </c>
    </row>
    <row r="282" spans="1:9" x14ac:dyDescent="0.25">
      <c r="A282" s="33"/>
      <c r="B282" s="33"/>
      <c r="C282" s="35"/>
      <c r="D282" s="34"/>
      <c r="E282" s="34"/>
      <c r="F282" s="178"/>
      <c r="G282" s="174"/>
      <c r="H282" s="218"/>
      <c r="I282" s="218" t="str" cm="1">
        <f t="array" ref="I282">IF(OR($C282="",$D282="",$E282="",$H282=""),"",_xlfn.SWITCH($H282,"S",5,"C",5,"D",3,"W",2,"N",0,"")*$F282)</f>
        <v/>
      </c>
    </row>
    <row r="283" spans="1:9" ht="13" x14ac:dyDescent="0.25">
      <c r="A283" s="39"/>
      <c r="B283" s="36"/>
      <c r="C283" s="40"/>
      <c r="D283" s="34"/>
      <c r="E283" s="34"/>
      <c r="F283" s="178"/>
      <c r="G283" s="174"/>
      <c r="H283" s="218"/>
      <c r="I283" s="218" t="str" cm="1">
        <f t="array" ref="I283">IF(OR($C283="",$D283="",$E283="",$H283=""),"",_xlfn.SWITCH($H283,"S",5,"C",5,"D",3,"W",2,"N",0,"")*$F283)</f>
        <v/>
      </c>
    </row>
    <row r="284" spans="1:9" x14ac:dyDescent="0.25">
      <c r="A284" s="33"/>
      <c r="B284" s="33"/>
      <c r="C284" s="35"/>
      <c r="D284" s="34"/>
      <c r="E284" s="34"/>
      <c r="F284" s="178"/>
      <c r="G284" s="174"/>
      <c r="H284" s="218"/>
      <c r="I284" s="218" t="str" cm="1">
        <f t="array" ref="I284">IF(OR($C284="",$D284="",$E284="",$H284=""),"",_xlfn.SWITCH($H284,"S",5,"C",5,"D",3,"W",2,"N",0,"")*$F284)</f>
        <v/>
      </c>
    </row>
    <row r="285" spans="1:9" x14ac:dyDescent="0.25">
      <c r="A285" s="33"/>
      <c r="B285" s="33"/>
      <c r="C285" s="35"/>
      <c r="D285" s="34"/>
      <c r="E285" s="34"/>
      <c r="F285" s="178"/>
      <c r="G285" s="174"/>
      <c r="H285" s="218"/>
      <c r="I285" s="218" t="str" cm="1">
        <f t="array" ref="I285">IF(OR($C285="",$D285="",$E285="",$H285=""),"",_xlfn.SWITCH($H285,"S",5,"C",5,"D",3,"W",2,"N",0,"")*$F285)</f>
        <v/>
      </c>
    </row>
    <row r="286" spans="1:9" ht="13" x14ac:dyDescent="0.25">
      <c r="A286" s="39"/>
      <c r="B286" s="36"/>
      <c r="C286" s="40"/>
      <c r="D286" s="34"/>
      <c r="E286" s="34"/>
      <c r="F286" s="178"/>
      <c r="G286" s="174"/>
      <c r="H286" s="218"/>
      <c r="I286" s="218" t="str" cm="1">
        <f t="array" ref="I286">IF(OR($C286="",$D286="",$E286="",$H286=""),"",_xlfn.SWITCH($H286,"S",5,"C",5,"D",3,"W",2,"N",0,"")*$F286)</f>
        <v/>
      </c>
    </row>
    <row r="287" spans="1:9" x14ac:dyDescent="0.25">
      <c r="A287" s="33"/>
      <c r="B287" s="33"/>
      <c r="C287" s="35"/>
      <c r="D287" s="34"/>
      <c r="E287" s="34"/>
      <c r="F287" s="178"/>
      <c r="G287" s="174"/>
      <c r="H287" s="218"/>
      <c r="I287" s="218" t="str" cm="1">
        <f t="array" ref="I287">IF(OR($C287="",$D287="",$E287="",$H287=""),"",_xlfn.SWITCH($H287,"S",5,"C",5,"D",3,"W",2,"N",0,"")*$F287)</f>
        <v/>
      </c>
    </row>
    <row r="288" spans="1:9" x14ac:dyDescent="0.25">
      <c r="A288" s="33"/>
      <c r="B288" s="33"/>
      <c r="C288" s="35"/>
      <c r="D288" s="34"/>
      <c r="E288" s="34"/>
      <c r="F288" s="178"/>
      <c r="G288" s="174"/>
      <c r="H288" s="218"/>
      <c r="I288" s="218" t="str" cm="1">
        <f t="array" ref="I288">IF(OR($C288="",$D288="",$E288="",$H288=""),"",_xlfn.SWITCH($H288,"S",5,"C",5,"D",3,"W",2,"N",0,"")*$F288)</f>
        <v/>
      </c>
    </row>
    <row r="289" spans="1:9" ht="13" x14ac:dyDescent="0.25">
      <c r="A289" s="39"/>
      <c r="B289" s="36"/>
      <c r="C289" s="40"/>
      <c r="D289" s="34"/>
      <c r="E289" s="34"/>
      <c r="F289" s="178"/>
      <c r="G289" s="174"/>
      <c r="H289" s="218"/>
      <c r="I289" s="218" t="str" cm="1">
        <f t="array" ref="I289">IF(OR($C289="",$D289="",$E289="",$H289=""),"",_xlfn.SWITCH($H289,"S",5,"C",5,"D",3,"W",2,"N",0,"")*$F289)</f>
        <v/>
      </c>
    </row>
    <row r="290" spans="1:9" x14ac:dyDescent="0.25">
      <c r="A290" s="33"/>
      <c r="B290" s="33"/>
      <c r="C290" s="35"/>
      <c r="D290" s="34"/>
      <c r="E290" s="34"/>
      <c r="F290" s="178"/>
      <c r="G290" s="174"/>
      <c r="H290" s="218"/>
      <c r="I290" s="218" t="str" cm="1">
        <f t="array" ref="I290">IF(OR($C290="",$D290="",$E290="",$H290=""),"",_xlfn.SWITCH($H290,"S",5,"C",5,"D",3,"W",2,"N",0,"")*$F290)</f>
        <v/>
      </c>
    </row>
    <row r="291" spans="1:9" ht="13" x14ac:dyDescent="0.25">
      <c r="A291" s="39"/>
      <c r="B291" s="36"/>
      <c r="C291" s="40"/>
      <c r="D291" s="34"/>
      <c r="E291" s="34"/>
      <c r="F291" s="178"/>
      <c r="G291" s="174"/>
      <c r="H291" s="218"/>
      <c r="I291" s="218" t="str" cm="1">
        <f t="array" ref="I291">IF(OR($C291="",$D291="",$E291="",$H291=""),"",_xlfn.SWITCH($H291,"S",5,"C",5,"D",3,"W",2,"N",0,"")*$F291)</f>
        <v/>
      </c>
    </row>
    <row r="292" spans="1:9" x14ac:dyDescent="0.25">
      <c r="A292" s="33"/>
      <c r="B292" s="33"/>
      <c r="C292" s="35"/>
      <c r="D292" s="34"/>
      <c r="E292" s="34"/>
      <c r="F292" s="178"/>
      <c r="G292" s="174"/>
      <c r="H292" s="218"/>
      <c r="I292" s="218" t="str" cm="1">
        <f t="array" ref="I292">IF(OR($C292="",$D292="",$E292="",$H292=""),"",_xlfn.SWITCH($H292,"S",5,"C",5,"D",3,"W",2,"N",0,"")*$F292)</f>
        <v/>
      </c>
    </row>
    <row r="293" spans="1:9" x14ac:dyDescent="0.25">
      <c r="A293" s="33"/>
      <c r="B293" s="33"/>
      <c r="C293" s="35"/>
      <c r="D293" s="34"/>
      <c r="E293" s="34"/>
      <c r="F293" s="178"/>
      <c r="G293" s="174"/>
      <c r="H293" s="218"/>
      <c r="I293" s="218" t="str" cm="1">
        <f t="array" ref="I293">IF(OR($C293="",$D293="",$E293="",$H293=""),"",_xlfn.SWITCH($H293,"S",5,"C",5,"D",3,"W",2,"N",0,"")*$F293)</f>
        <v/>
      </c>
    </row>
    <row r="294" spans="1:9" x14ac:dyDescent="0.25">
      <c r="A294" s="33"/>
      <c r="B294" s="33"/>
      <c r="C294" s="35"/>
      <c r="D294" s="34"/>
      <c r="E294" s="34"/>
      <c r="F294" s="178"/>
      <c r="G294" s="174"/>
      <c r="H294" s="218"/>
      <c r="I294" s="218" t="str" cm="1">
        <f t="array" ref="I294">IF(OR($C294="",$D294="",$E294="",$H294=""),"",_xlfn.SWITCH($H294,"S",5,"C",5,"D",3,"W",2,"N",0,"")*$F294)</f>
        <v/>
      </c>
    </row>
    <row r="295" spans="1:9" x14ac:dyDescent="0.25">
      <c r="A295" s="33"/>
      <c r="B295" s="33"/>
      <c r="C295" s="35"/>
      <c r="D295" s="34"/>
      <c r="E295" s="34"/>
      <c r="F295" s="178"/>
      <c r="G295" s="174"/>
      <c r="H295" s="218"/>
      <c r="I295" s="218" t="str" cm="1">
        <f t="array" ref="I295">IF(OR($C295="",$D295="",$E295="",$H295=""),"",_xlfn.SWITCH($H295,"S",5,"C",5,"D",3,"W",2,"N",0,"")*$F295)</f>
        <v/>
      </c>
    </row>
    <row r="296" spans="1:9" ht="13" x14ac:dyDescent="0.25">
      <c r="A296" s="39"/>
      <c r="B296" s="36"/>
      <c r="C296" s="40"/>
      <c r="D296" s="34"/>
      <c r="E296" s="34"/>
      <c r="F296" s="178"/>
      <c r="G296" s="174"/>
      <c r="H296" s="218"/>
      <c r="I296" s="218" t="str" cm="1">
        <f t="array" ref="I296">IF(OR($C296="",$D296="",$E296="",$H296=""),"",_xlfn.SWITCH($H296,"S",5,"C",5,"D",3,"W",2,"N",0,"")*$F296)</f>
        <v/>
      </c>
    </row>
    <row r="297" spans="1:9" x14ac:dyDescent="0.25">
      <c r="A297" s="33"/>
      <c r="B297" s="33"/>
      <c r="C297" s="35"/>
      <c r="D297" s="34"/>
      <c r="E297" s="34"/>
      <c r="F297" s="178"/>
      <c r="G297" s="174"/>
      <c r="H297" s="218"/>
      <c r="I297" s="218" t="str" cm="1">
        <f t="array" ref="I297">IF(OR($C297="",$D297="",$E297="",$H297=""),"",_xlfn.SWITCH($H297,"S",5,"C",5,"D",3,"W",2,"N",0,"")*$F297)</f>
        <v/>
      </c>
    </row>
    <row r="298" spans="1:9" ht="13" x14ac:dyDescent="0.25">
      <c r="A298" s="39"/>
      <c r="B298" s="36"/>
      <c r="C298" s="40"/>
      <c r="D298" s="34"/>
      <c r="E298" s="34"/>
      <c r="F298" s="178"/>
      <c r="G298" s="174"/>
      <c r="H298" s="218"/>
      <c r="I298" s="218" t="str" cm="1">
        <f t="array" ref="I298">IF(OR($C298="",$D298="",$E298="",$H298=""),"",_xlfn.SWITCH($H298,"S",5,"C",5,"D",3,"W",2,"N",0,"")*$F298)</f>
        <v/>
      </c>
    </row>
    <row r="299" spans="1:9" x14ac:dyDescent="0.25">
      <c r="A299" s="33"/>
      <c r="B299" s="33"/>
      <c r="C299" s="35"/>
      <c r="D299" s="34"/>
      <c r="E299" s="34"/>
      <c r="F299" s="178"/>
      <c r="G299" s="174"/>
      <c r="H299" s="218"/>
      <c r="I299" s="218" t="str" cm="1">
        <f t="array" ref="I299">IF(OR($C299="",$D299="",$E299="",$H299=""),"",_xlfn.SWITCH($H299,"S",5,"C",5,"D",3,"W",2,"N",0,"")*$F299)</f>
        <v/>
      </c>
    </row>
    <row r="300" spans="1:9" ht="13" x14ac:dyDescent="0.25">
      <c r="A300" s="39"/>
      <c r="B300" s="36"/>
      <c r="C300" s="40"/>
      <c r="D300" s="34"/>
      <c r="E300" s="34"/>
      <c r="F300" s="178"/>
      <c r="G300" s="174"/>
      <c r="H300" s="218"/>
      <c r="I300" s="218" t="str" cm="1">
        <f t="array" ref="I300">IF(OR($C300="",$D300="",$E300="",$H300=""),"",_xlfn.SWITCH($H300,"S",5,"C",5,"D",3,"W",2,"N",0,"")*$F300)</f>
        <v/>
      </c>
    </row>
    <row r="301" spans="1:9" x14ac:dyDescent="0.25">
      <c r="A301" s="33"/>
      <c r="B301" s="33"/>
      <c r="C301" s="35"/>
      <c r="D301" s="34"/>
      <c r="E301" s="34"/>
      <c r="F301" s="178"/>
      <c r="G301" s="174"/>
      <c r="H301" s="218"/>
      <c r="I301" s="218" t="str" cm="1">
        <f t="array" ref="I301">IF(OR($C301="",$D301="",$E301="",$H301=""),"",_xlfn.SWITCH($H301,"S",5,"C",5,"D",3,"W",2,"N",0,"")*$F301)</f>
        <v/>
      </c>
    </row>
    <row r="302" spans="1:9" x14ac:dyDescent="0.25">
      <c r="A302" s="33"/>
      <c r="B302" s="33"/>
      <c r="C302" s="35"/>
      <c r="D302" s="34"/>
      <c r="E302" s="34"/>
      <c r="F302" s="178"/>
      <c r="G302" s="174"/>
      <c r="H302" s="218"/>
      <c r="I302" s="218" t="str" cm="1">
        <f t="array" ref="I302">IF(OR($C302="",$D302="",$E302="",$H302=""),"",_xlfn.SWITCH($H302,"S",5,"C",5,"D",3,"W",2,"N",0,"")*$F302)</f>
        <v/>
      </c>
    </row>
    <row r="303" spans="1:9" x14ac:dyDescent="0.25">
      <c r="A303" s="33"/>
      <c r="B303" s="33"/>
      <c r="C303" s="35"/>
      <c r="D303" s="34"/>
      <c r="E303" s="34"/>
      <c r="F303" s="178"/>
      <c r="G303" s="174"/>
      <c r="H303" s="218"/>
      <c r="I303" s="218" t="str" cm="1">
        <f t="array" ref="I303">IF(OR($C303="",$D303="",$E303="",$H303=""),"",_xlfn.SWITCH($H303,"S",5,"C",5,"D",3,"W",2,"N",0,"")*$F303)</f>
        <v/>
      </c>
    </row>
    <row r="304" spans="1:9" ht="13" x14ac:dyDescent="0.25">
      <c r="A304" s="356"/>
      <c r="B304" s="357"/>
      <c r="C304" s="358"/>
      <c r="D304" s="34"/>
      <c r="E304" s="34"/>
      <c r="F304" s="178"/>
      <c r="G304" s="174"/>
      <c r="H304" s="218"/>
      <c r="I304" s="218" t="str" cm="1">
        <f t="array" ref="I304">IF(OR($C304="",$D304="",$E304="",$H304=""),"",_xlfn.SWITCH($H304,"S",5,"C",5,"D",3,"W",2,"N",0,"")*$F304)</f>
        <v/>
      </c>
    </row>
    <row r="305" spans="1:9" x14ac:dyDescent="0.25">
      <c r="A305" s="33"/>
      <c r="B305" s="33"/>
      <c r="C305" s="35"/>
      <c r="D305" s="34"/>
      <c r="E305" s="34"/>
      <c r="F305" s="178"/>
      <c r="G305" s="174"/>
      <c r="H305" s="218"/>
      <c r="I305" s="218" t="str" cm="1">
        <f t="array" ref="I305">IF(OR($C305="",$D305="",$E305="",$H305=""),"",_xlfn.SWITCH($H305,"S",5,"C",5,"D",3,"W",2,"N",0,"")*$F305)</f>
        <v/>
      </c>
    </row>
    <row r="306" spans="1:9" x14ac:dyDescent="0.25">
      <c r="A306" s="33"/>
      <c r="B306" s="33"/>
      <c r="C306" s="35"/>
      <c r="D306" s="34"/>
      <c r="E306" s="34"/>
      <c r="F306" s="178"/>
      <c r="G306" s="174"/>
      <c r="H306" s="218"/>
      <c r="I306" s="218" t="str" cm="1">
        <f t="array" ref="I306">IF(OR($C306="",$D306="",$E306="",$H306=""),"",_xlfn.SWITCH($H306,"S",5,"C",5,"D",3,"W",2,"N",0,"")*$F306)</f>
        <v/>
      </c>
    </row>
    <row r="307" spans="1:9" x14ac:dyDescent="0.25">
      <c r="A307" s="33"/>
      <c r="B307" s="33"/>
      <c r="C307" s="35"/>
      <c r="D307" s="34"/>
      <c r="E307" s="34"/>
      <c r="F307" s="178"/>
      <c r="G307" s="174"/>
      <c r="H307" s="218"/>
      <c r="I307" s="218" t="str" cm="1">
        <f t="array" ref="I307">IF(OR($C307="",$D307="",$E307="",$H307=""),"",_xlfn.SWITCH($H307,"S",5,"C",5,"D",3,"W",2,"N",0,"")*$F307)</f>
        <v/>
      </c>
    </row>
    <row r="308" spans="1:9" x14ac:dyDescent="0.25">
      <c r="A308" s="33"/>
      <c r="B308" s="33"/>
      <c r="C308" s="35"/>
      <c r="D308" s="34"/>
      <c r="E308" s="34"/>
      <c r="F308" s="178"/>
      <c r="G308" s="174"/>
      <c r="H308" s="218"/>
      <c r="I308" s="218" t="str" cm="1">
        <f t="array" ref="I308">IF(OR($C308="",$D308="",$E308="",$H308=""),"",_xlfn.SWITCH($H308,"S",5,"C",5,"D",3,"W",2,"N",0,"")*$F308)</f>
        <v/>
      </c>
    </row>
    <row r="309" spans="1:9" x14ac:dyDescent="0.25">
      <c r="A309" s="33"/>
      <c r="B309" s="33"/>
      <c r="C309" s="35"/>
      <c r="D309" s="34"/>
      <c r="E309" s="34"/>
      <c r="F309" s="178"/>
      <c r="G309" s="174"/>
      <c r="H309" s="218"/>
      <c r="I309" s="218" t="str" cm="1">
        <f t="array" ref="I309">IF(OR($C309="",$D309="",$E309="",$H309=""),"",_xlfn.SWITCH($H309,"S",5,"C",5,"D",3,"W",2,"N",0,"")*$F309)</f>
        <v/>
      </c>
    </row>
    <row r="310" spans="1:9" x14ac:dyDescent="0.25">
      <c r="A310" s="33"/>
      <c r="B310" s="33"/>
      <c r="C310" s="35"/>
      <c r="D310" s="34"/>
      <c r="E310" s="34"/>
      <c r="F310" s="178"/>
      <c r="G310" s="174"/>
      <c r="H310" s="218"/>
      <c r="I310" s="218" t="str" cm="1">
        <f t="array" ref="I310">IF(OR($C310="",$D310="",$E310="",$H310=""),"",_xlfn.SWITCH($H310,"S",5,"C",5,"D",3,"W",2,"N",0,"")*$F310)</f>
        <v/>
      </c>
    </row>
    <row r="311" spans="1:9" x14ac:dyDescent="0.25">
      <c r="A311" s="33"/>
      <c r="B311" s="33"/>
      <c r="C311" s="35"/>
      <c r="D311" s="34"/>
      <c r="E311" s="34"/>
      <c r="F311" s="178"/>
      <c r="G311" s="174"/>
      <c r="H311" s="218"/>
      <c r="I311" s="218" t="str" cm="1">
        <f t="array" ref="I311">IF(OR($C311="",$D311="",$E311="",$H311=""),"",_xlfn.SWITCH($H311,"S",5,"C",5,"D",3,"W",2,"N",0,"")*$F311)</f>
        <v/>
      </c>
    </row>
    <row r="312" spans="1:9" x14ac:dyDescent="0.25">
      <c r="A312" s="33"/>
      <c r="B312" s="33"/>
      <c r="C312" s="35"/>
      <c r="D312" s="34"/>
      <c r="E312" s="34"/>
      <c r="F312" s="178"/>
      <c r="G312" s="174"/>
      <c r="H312" s="218"/>
      <c r="I312" s="218" t="str" cm="1">
        <f t="array" ref="I312">IF(OR($C312="",$D312="",$E312="",$H312=""),"",_xlfn.SWITCH($H312,"S",5,"C",5,"D",3,"W",2,"N",0,"")*$F312)</f>
        <v/>
      </c>
    </row>
    <row r="313" spans="1:9" ht="13" x14ac:dyDescent="0.25">
      <c r="A313" s="39"/>
      <c r="B313" s="36"/>
      <c r="C313" s="40"/>
      <c r="D313" s="34"/>
      <c r="E313" s="34"/>
      <c r="F313" s="178"/>
      <c r="G313" s="174"/>
      <c r="H313" s="218"/>
      <c r="I313" s="218" t="str" cm="1">
        <f t="array" ref="I313">IF(OR($C313="",$D313="",$E313="",$H313=""),"",_xlfn.SWITCH($H313,"S",5,"C",5,"D",3,"W",2,"N",0,"")*$F313)</f>
        <v/>
      </c>
    </row>
    <row r="314" spans="1:9" x14ac:dyDescent="0.25">
      <c r="A314" s="33"/>
      <c r="B314" s="33"/>
      <c r="C314" s="35"/>
      <c r="D314" s="34"/>
      <c r="E314" s="34"/>
      <c r="F314" s="178"/>
      <c r="G314" s="174"/>
      <c r="H314" s="218"/>
      <c r="I314" s="218" t="str" cm="1">
        <f t="array" ref="I314">IF(OR($C314="",$D314="",$E314="",$H314=""),"",_xlfn.SWITCH($H314,"S",5,"C",5,"D",3,"W",2,"N",0,"")*$F314)</f>
        <v/>
      </c>
    </row>
    <row r="315" spans="1:9" x14ac:dyDescent="0.25">
      <c r="A315" s="33"/>
      <c r="B315" s="33"/>
      <c r="C315" s="35"/>
      <c r="D315" s="34"/>
      <c r="E315" s="34"/>
      <c r="F315" s="178"/>
      <c r="G315" s="174"/>
      <c r="H315" s="218"/>
      <c r="I315" s="218" t="str" cm="1">
        <f t="array" ref="I315">IF(OR($C315="",$D315="",$E315="",$H315=""),"",_xlfn.SWITCH($H315,"S",5,"C",5,"D",3,"W",2,"N",0,"")*$F315)</f>
        <v/>
      </c>
    </row>
    <row r="316" spans="1:9" x14ac:dyDescent="0.25">
      <c r="A316" s="33"/>
      <c r="B316" s="33"/>
      <c r="C316" s="35"/>
      <c r="D316" s="34"/>
      <c r="E316" s="34"/>
      <c r="F316" s="178"/>
      <c r="G316" s="174"/>
      <c r="H316" s="218"/>
      <c r="I316" s="218" t="str" cm="1">
        <f t="array" ref="I316">IF(OR($C316="",$D316="",$E316="",$H316=""),"",_xlfn.SWITCH($H316,"S",5,"C",5,"D",3,"W",2,"N",0,"")*$F316)</f>
        <v/>
      </c>
    </row>
    <row r="317" spans="1:9" x14ac:dyDescent="0.25">
      <c r="A317" s="33"/>
      <c r="B317" s="33"/>
      <c r="C317" s="35"/>
      <c r="D317" s="34"/>
      <c r="E317" s="34"/>
      <c r="F317" s="178"/>
      <c r="G317" s="174"/>
      <c r="H317" s="218"/>
      <c r="I317" s="218" t="str" cm="1">
        <f t="array" ref="I317">IF(OR($C317="",$D317="",$E317="",$H317=""),"",_xlfn.SWITCH($H317,"S",5,"C",5,"D",3,"W",2,"N",0,"")*$F317)</f>
        <v/>
      </c>
    </row>
    <row r="318" spans="1:9" ht="13" x14ac:dyDescent="0.25">
      <c r="A318" s="356"/>
      <c r="B318" s="357"/>
      <c r="C318" s="358"/>
      <c r="D318" s="34"/>
      <c r="E318" s="34"/>
      <c r="F318" s="178"/>
      <c r="G318" s="174"/>
      <c r="H318" s="218"/>
      <c r="I318" s="218" t="str" cm="1">
        <f t="array" ref="I318">IF(OR($C318="",$D318="",$E318="",$H318=""),"",_xlfn.SWITCH($H318,"S",5,"C",5,"D",3,"W",2,"N",0,"")*$F318)</f>
        <v/>
      </c>
    </row>
    <row r="319" spans="1:9" x14ac:dyDescent="0.25">
      <c r="A319" s="33"/>
      <c r="B319" s="33"/>
      <c r="C319" s="35"/>
      <c r="D319" s="34"/>
      <c r="E319" s="34"/>
      <c r="F319" s="178"/>
      <c r="G319" s="174"/>
      <c r="H319" s="218"/>
      <c r="I319" s="218" t="str" cm="1">
        <f t="array" ref="I319">IF(OR($C319="",$D319="",$E319="",$H319=""),"",_xlfn.SWITCH($H319,"S",5,"C",5,"D",3,"W",2,"N",0,"")*$F319)</f>
        <v/>
      </c>
    </row>
    <row r="320" spans="1:9" x14ac:dyDescent="0.25">
      <c r="A320" s="33"/>
      <c r="B320" s="33"/>
      <c r="C320" s="35"/>
      <c r="D320" s="34"/>
      <c r="E320" s="34"/>
      <c r="F320" s="178"/>
      <c r="G320" s="174"/>
      <c r="H320" s="218"/>
      <c r="I320" s="218" t="str" cm="1">
        <f t="array" ref="I320">IF(OR($C320="",$D320="",$E320="",$H320=""),"",_xlfn.SWITCH($H320,"S",5,"C",5,"D",3,"W",2,"N",0,"")*$F320)</f>
        <v/>
      </c>
    </row>
    <row r="321" spans="1:9" x14ac:dyDescent="0.25">
      <c r="A321" s="33"/>
      <c r="B321" s="33"/>
      <c r="C321" s="35"/>
      <c r="D321" s="34"/>
      <c r="E321" s="34"/>
      <c r="F321" s="178"/>
      <c r="G321" s="174"/>
      <c r="H321" s="218"/>
      <c r="I321" s="218" t="str" cm="1">
        <f t="array" ref="I321">IF(OR($C321="",$D321="",$E321="",$H321=""),"",_xlfn.SWITCH($H321,"S",5,"C",5,"D",3,"W",2,"N",0,"")*$F321)</f>
        <v/>
      </c>
    </row>
    <row r="322" spans="1:9" x14ac:dyDescent="0.25">
      <c r="A322" s="33"/>
      <c r="B322" s="33"/>
      <c r="C322" s="35"/>
      <c r="D322" s="34"/>
      <c r="E322" s="34"/>
      <c r="F322" s="178"/>
      <c r="G322" s="174"/>
      <c r="H322" s="218"/>
      <c r="I322" s="218" t="str" cm="1">
        <f t="array" ref="I322">IF(OR($C322="",$D322="",$E322="",$H322=""),"",_xlfn.SWITCH($H322,"S",5,"C",5,"D",3,"W",2,"N",0,"")*$F322)</f>
        <v/>
      </c>
    </row>
    <row r="323" spans="1:9" x14ac:dyDescent="0.25">
      <c r="A323" s="33"/>
      <c r="B323" s="33"/>
      <c r="C323" s="35"/>
      <c r="D323" s="34"/>
      <c r="E323" s="34"/>
      <c r="F323" s="178"/>
      <c r="G323" s="174"/>
      <c r="H323" s="218"/>
      <c r="I323" s="218" t="str" cm="1">
        <f t="array" ref="I323">IF(OR($C323="",$D323="",$E323="",$H323=""),"",_xlfn.SWITCH($H323,"S",5,"C",5,"D",3,"W",2,"N",0,"")*$F323)</f>
        <v/>
      </c>
    </row>
    <row r="324" spans="1:9" ht="13" x14ac:dyDescent="0.25">
      <c r="A324" s="39"/>
      <c r="B324" s="36"/>
      <c r="C324" s="40"/>
      <c r="D324" s="34"/>
      <c r="E324" s="34"/>
      <c r="F324" s="178"/>
      <c r="G324" s="174"/>
      <c r="H324" s="218"/>
      <c r="I324" s="218" t="str" cm="1">
        <f t="array" ref="I324">IF(OR($C324="",$D324="",$E324="",$H324=""),"",_xlfn.SWITCH($H324,"S",5,"C",5,"D",3,"W",2,"N",0,"")*$F324)</f>
        <v/>
      </c>
    </row>
    <row r="325" spans="1:9" x14ac:dyDescent="0.25">
      <c r="A325" s="33"/>
      <c r="B325" s="33"/>
      <c r="C325" s="35"/>
      <c r="D325" s="34"/>
      <c r="E325" s="34"/>
      <c r="F325" s="178"/>
      <c r="G325" s="174"/>
      <c r="H325" s="218"/>
      <c r="I325" s="218" t="str" cm="1">
        <f t="array" ref="I325">IF(OR($C325="",$D325="",$E325="",$H325=""),"",_xlfn.SWITCH($H325,"S",5,"C",5,"D",3,"W",2,"N",0,"")*$F325)</f>
        <v/>
      </c>
    </row>
    <row r="326" spans="1:9" x14ac:dyDescent="0.25">
      <c r="A326" s="33"/>
      <c r="B326" s="33"/>
      <c r="C326" s="35"/>
      <c r="D326" s="34"/>
      <c r="E326" s="34"/>
      <c r="F326" s="178"/>
      <c r="G326" s="174"/>
      <c r="H326" s="218"/>
      <c r="I326" s="218" t="str" cm="1">
        <f t="array" ref="I326">IF(OR($C326="",$D326="",$E326="",$H326=""),"",_xlfn.SWITCH($H326,"S",5,"C",5,"D",3,"W",2,"N",0,"")*$F326)</f>
        <v/>
      </c>
    </row>
    <row r="327" spans="1:9" x14ac:dyDescent="0.25">
      <c r="A327" s="33"/>
      <c r="B327" s="33"/>
      <c r="C327" s="35"/>
      <c r="D327" s="34"/>
      <c r="E327" s="34"/>
      <c r="F327" s="178"/>
      <c r="G327" s="174"/>
      <c r="H327" s="218"/>
      <c r="I327" s="218" t="str" cm="1">
        <f t="array" ref="I327">IF(OR($C327="",$D327="",$E327="",$H327=""),"",_xlfn.SWITCH($H327,"S",5,"C",5,"D",3,"W",2,"N",0,"")*$F327)</f>
        <v/>
      </c>
    </row>
    <row r="328" spans="1:9" x14ac:dyDescent="0.25">
      <c r="A328" s="33"/>
      <c r="B328" s="33"/>
      <c r="C328" s="35"/>
      <c r="D328" s="34"/>
      <c r="E328" s="34"/>
      <c r="F328" s="178"/>
      <c r="G328" s="174"/>
      <c r="H328" s="218"/>
      <c r="I328" s="218" t="str" cm="1">
        <f t="array" ref="I328">IF(OR($C328="",$D328="",$E328="",$H328=""),"",_xlfn.SWITCH($H328,"S",5,"C",5,"D",3,"W",2,"N",0,"")*$F328)</f>
        <v/>
      </c>
    </row>
    <row r="329" spans="1:9" x14ac:dyDescent="0.25">
      <c r="A329" s="33"/>
      <c r="B329" s="33"/>
      <c r="C329" s="35"/>
      <c r="D329" s="34"/>
      <c r="E329" s="34"/>
      <c r="F329" s="178"/>
      <c r="G329" s="174"/>
      <c r="H329" s="218"/>
      <c r="I329" s="218" t="str" cm="1">
        <f t="array" ref="I329">IF(OR($C329="",$D329="",$E329="",$H329=""),"",_xlfn.SWITCH($H329,"S",5,"C",5,"D",3,"W",2,"N",0,"")*$F329)</f>
        <v/>
      </c>
    </row>
    <row r="330" spans="1:9" x14ac:dyDescent="0.25">
      <c r="A330" s="33"/>
      <c r="B330" s="33"/>
      <c r="C330" s="35"/>
      <c r="D330" s="34"/>
      <c r="E330" s="34"/>
      <c r="F330" s="178"/>
      <c r="G330" s="174"/>
      <c r="H330" s="218"/>
      <c r="I330" s="218" t="str" cm="1">
        <f t="array" ref="I330">IF(OR($C330="",$D330="",$E330="",$H330=""),"",_xlfn.SWITCH($H330,"S",5,"C",5,"D",3,"W",2,"N",0,"")*$F330)</f>
        <v/>
      </c>
    </row>
    <row r="331" spans="1:9" x14ac:dyDescent="0.25">
      <c r="A331" s="33"/>
      <c r="B331" s="33"/>
      <c r="C331" s="35"/>
      <c r="D331" s="34"/>
      <c r="E331" s="34"/>
      <c r="F331" s="178"/>
      <c r="G331" s="174"/>
      <c r="H331" s="218"/>
      <c r="I331" s="218" t="str" cm="1">
        <f t="array" ref="I331">IF(OR($C331="",$D331="",$E331="",$H331=""),"",_xlfn.SWITCH($H331,"S",5,"C",5,"D",3,"W",2,"N",0,"")*$F331)</f>
        <v/>
      </c>
    </row>
    <row r="332" spans="1:9" x14ac:dyDescent="0.25">
      <c r="A332" s="33"/>
      <c r="B332" s="33"/>
      <c r="C332" s="35"/>
      <c r="D332" s="34"/>
      <c r="E332" s="34"/>
      <c r="F332" s="178"/>
      <c r="G332" s="174"/>
      <c r="H332" s="218"/>
      <c r="I332" s="218" t="str" cm="1">
        <f t="array" ref="I332">IF(OR($C332="",$D332="",$E332="",$H332=""),"",_xlfn.SWITCH($H332,"S",5,"C",5,"D",3,"W",2,"N",0,"")*$F332)</f>
        <v/>
      </c>
    </row>
    <row r="333" spans="1:9" x14ac:dyDescent="0.25">
      <c r="A333" s="33"/>
      <c r="B333" s="33"/>
      <c r="C333" s="35"/>
      <c r="D333" s="34"/>
      <c r="E333" s="34"/>
      <c r="F333" s="178"/>
      <c r="G333" s="174"/>
      <c r="H333" s="218"/>
      <c r="I333" s="218" t="str" cm="1">
        <f t="array" ref="I333">IF(OR($C333="",$D333="",$E333="",$H333=""),"",_xlfn.SWITCH($H333,"S",5,"C",5,"D",3,"W",2,"N",0,"")*$F333)</f>
        <v/>
      </c>
    </row>
    <row r="334" spans="1:9" x14ac:dyDescent="0.25">
      <c r="A334" s="33"/>
      <c r="B334" s="33"/>
      <c r="C334" s="35"/>
      <c r="D334" s="34"/>
      <c r="E334" s="34"/>
      <c r="F334" s="178"/>
      <c r="G334" s="174"/>
      <c r="H334" s="218"/>
      <c r="I334" s="218" t="str" cm="1">
        <f t="array" ref="I334">IF(OR($C334="",$D334="",$E334="",$H334=""),"",_xlfn.SWITCH($H334,"S",5,"C",5,"D",3,"W",2,"N",0,"")*$F334)</f>
        <v/>
      </c>
    </row>
    <row r="335" spans="1:9" x14ac:dyDescent="0.25">
      <c r="A335" s="33"/>
      <c r="B335" s="33"/>
      <c r="C335" s="35"/>
      <c r="D335" s="34"/>
      <c r="E335" s="34"/>
      <c r="F335" s="178"/>
      <c r="G335" s="174"/>
      <c r="H335" s="218"/>
      <c r="I335" s="218" t="str" cm="1">
        <f t="array" ref="I335">IF(OR($C335="",$D335="",$E335="",$H335=""),"",_xlfn.SWITCH($H335,"S",5,"C",5,"D",3,"W",2,"N",0,"")*$F335)</f>
        <v/>
      </c>
    </row>
    <row r="336" spans="1:9" x14ac:dyDescent="0.25">
      <c r="A336" s="33"/>
      <c r="B336" s="33"/>
      <c r="C336" s="35"/>
      <c r="D336" s="34"/>
      <c r="E336" s="34"/>
      <c r="F336" s="178"/>
      <c r="G336" s="174"/>
      <c r="H336" s="218"/>
      <c r="I336" s="218" t="str" cm="1">
        <f t="array" ref="I336">IF(OR($C336="",$D336="",$E336="",$H336=""),"",_xlfn.SWITCH($H336,"S",5,"C",5,"D",3,"W",2,"N",0,"")*$F336)</f>
        <v/>
      </c>
    </row>
    <row r="337" spans="1:9" x14ac:dyDescent="0.25">
      <c r="A337" s="33"/>
      <c r="B337" s="33"/>
      <c r="C337" s="35"/>
      <c r="D337" s="34"/>
      <c r="E337" s="34"/>
      <c r="F337" s="178"/>
      <c r="G337" s="174"/>
      <c r="H337" s="218"/>
      <c r="I337" s="218" t="str" cm="1">
        <f t="array" ref="I337">IF(OR($C337="",$D337="",$E337="",$H337=""),"",_xlfn.SWITCH($H337,"S",5,"C",5,"D",3,"W",2,"N",0,"")*$F337)</f>
        <v/>
      </c>
    </row>
    <row r="338" spans="1:9" x14ac:dyDescent="0.25">
      <c r="A338" s="33"/>
      <c r="B338" s="33"/>
      <c r="C338" s="35"/>
      <c r="D338" s="34"/>
      <c r="E338" s="34"/>
      <c r="F338" s="178"/>
      <c r="G338" s="174"/>
      <c r="H338" s="218"/>
      <c r="I338" s="218" t="str" cm="1">
        <f t="array" ref="I338">IF(OR($C338="",$D338="",$E338="",$H338=""),"",_xlfn.SWITCH($H338,"S",5,"C",5,"D",3,"W",2,"N",0,"")*$F338)</f>
        <v/>
      </c>
    </row>
    <row r="339" spans="1:9" x14ac:dyDescent="0.25">
      <c r="A339" s="33"/>
      <c r="B339" s="33"/>
      <c r="C339" s="35"/>
      <c r="D339" s="34"/>
      <c r="E339" s="34"/>
      <c r="F339" s="178"/>
      <c r="G339" s="174"/>
      <c r="H339" s="218"/>
      <c r="I339" s="218" t="str" cm="1">
        <f t="array" ref="I339">IF(OR($C339="",$D339="",$E339="",$H339=""),"",_xlfn.SWITCH($H339,"S",5,"C",5,"D",3,"W",2,"N",0,"")*$F339)</f>
        <v/>
      </c>
    </row>
    <row r="340" spans="1:9" x14ac:dyDescent="0.25">
      <c r="A340" s="33"/>
      <c r="B340" s="33"/>
      <c r="C340" s="35"/>
      <c r="D340" s="34"/>
      <c r="E340" s="34"/>
      <c r="F340" s="178"/>
      <c r="G340" s="174"/>
      <c r="H340" s="218"/>
      <c r="I340" s="218" t="str" cm="1">
        <f t="array" ref="I340">IF(OR($C340="",$D340="",$E340="",$H340=""),"",_xlfn.SWITCH($H340,"S",5,"C",5,"D",3,"W",2,"N",0,"")*$F340)</f>
        <v/>
      </c>
    </row>
    <row r="341" spans="1:9" x14ac:dyDescent="0.25">
      <c r="A341" s="33"/>
      <c r="B341" s="33"/>
      <c r="C341" s="35"/>
      <c r="D341" s="34"/>
      <c r="E341" s="34"/>
      <c r="F341" s="178"/>
      <c r="G341" s="174"/>
      <c r="H341" s="218"/>
      <c r="I341" s="218" t="str" cm="1">
        <f t="array" ref="I341">IF(OR($C341="",$D341="",$E341="",$H341=""),"",_xlfn.SWITCH($H341,"S",5,"C",5,"D",3,"W",2,"N",0,"")*$F341)</f>
        <v/>
      </c>
    </row>
    <row r="342" spans="1:9" x14ac:dyDescent="0.25">
      <c r="A342" s="33"/>
      <c r="B342" s="33"/>
      <c r="C342" s="35"/>
      <c r="D342" s="34"/>
      <c r="E342" s="34"/>
      <c r="F342" s="178"/>
      <c r="G342" s="174"/>
      <c r="H342" s="218"/>
      <c r="I342" s="218" t="str" cm="1">
        <f t="array" ref="I342">IF(OR($C342="",$D342="",$E342="",$H342=""),"",_xlfn.SWITCH($H342,"S",5,"C",5,"D",3,"W",2,"N",0,"")*$F342)</f>
        <v/>
      </c>
    </row>
    <row r="343" spans="1:9" x14ac:dyDescent="0.25">
      <c r="A343" s="33"/>
      <c r="B343" s="33"/>
      <c r="C343" s="35"/>
      <c r="D343" s="34"/>
      <c r="E343" s="34"/>
      <c r="F343" s="178"/>
      <c r="G343" s="174"/>
      <c r="H343" s="218"/>
      <c r="I343" s="218" t="str" cm="1">
        <f t="array" ref="I343">IF(OR($C343="",$D343="",$E343="",$H343=""),"",_xlfn.SWITCH($H343,"S",5,"C",5,"D",3,"W",2,"N",0,"")*$F343)</f>
        <v/>
      </c>
    </row>
    <row r="344" spans="1:9" ht="13" x14ac:dyDescent="0.25">
      <c r="A344" s="39"/>
      <c r="B344" s="36"/>
      <c r="C344" s="40"/>
      <c r="D344" s="34"/>
      <c r="E344" s="34"/>
      <c r="F344" s="178"/>
      <c r="G344" s="174"/>
      <c r="H344" s="218"/>
      <c r="I344" s="218" t="str" cm="1">
        <f t="array" ref="I344">IF(OR($C344="",$D344="",$E344="",$H344=""),"",_xlfn.SWITCH($H344,"S",5,"C",5,"D",3,"W",2,"N",0,"")*$F344)</f>
        <v/>
      </c>
    </row>
    <row r="345" spans="1:9" x14ac:dyDescent="0.25">
      <c r="A345" s="33"/>
      <c r="B345" s="33"/>
      <c r="C345" s="35"/>
      <c r="D345" s="34"/>
      <c r="E345" s="34"/>
      <c r="F345" s="178"/>
      <c r="G345" s="174"/>
      <c r="H345" s="218"/>
      <c r="I345" s="218" t="str" cm="1">
        <f t="array" ref="I345">IF(OR($C345="",$D345="",$E345="",$H345=""),"",_xlfn.SWITCH($H345,"S",5,"C",5,"D",3,"W",2,"N",0,"")*$F345)</f>
        <v/>
      </c>
    </row>
    <row r="346" spans="1:9" x14ac:dyDescent="0.25">
      <c r="A346" s="33"/>
      <c r="B346" s="33"/>
      <c r="C346" s="35"/>
      <c r="D346" s="34"/>
      <c r="E346" s="34"/>
      <c r="F346" s="178"/>
      <c r="G346" s="174"/>
      <c r="H346" s="218"/>
      <c r="I346" s="218" t="str" cm="1">
        <f t="array" ref="I346">IF(OR($C346="",$D346="",$E346="",$H346=""),"",_xlfn.SWITCH($H346,"S",5,"C",5,"D",3,"W",2,"N",0,"")*$F346)</f>
        <v/>
      </c>
    </row>
    <row r="347" spans="1:9" x14ac:dyDescent="0.25">
      <c r="A347" s="33"/>
      <c r="B347" s="33"/>
      <c r="C347" s="35"/>
      <c r="D347" s="34"/>
      <c r="E347" s="34"/>
      <c r="F347" s="178"/>
      <c r="G347" s="174"/>
      <c r="H347" s="218"/>
      <c r="I347" s="218" t="str" cm="1">
        <f t="array" ref="I347">IF(OR($C347="",$D347="",$E347="",$H347=""),"",_xlfn.SWITCH($H347,"S",5,"C",5,"D",3,"W",2,"N",0,"")*$F347)</f>
        <v/>
      </c>
    </row>
    <row r="348" spans="1:9" x14ac:dyDescent="0.25">
      <c r="A348" s="33"/>
      <c r="B348" s="33"/>
      <c r="C348" s="35"/>
      <c r="D348" s="34"/>
      <c r="E348" s="34"/>
      <c r="F348" s="178"/>
      <c r="G348" s="174"/>
      <c r="H348" s="218"/>
      <c r="I348" s="218" t="str" cm="1">
        <f t="array" ref="I348">IF(OR($C348="",$D348="",$E348="",$H348=""),"",_xlfn.SWITCH($H348,"S",5,"C",5,"D",3,"W",2,"N",0,"")*$F348)</f>
        <v/>
      </c>
    </row>
    <row r="349" spans="1:9" x14ac:dyDescent="0.25">
      <c r="A349" s="33"/>
      <c r="B349" s="33"/>
      <c r="C349" s="35"/>
      <c r="D349" s="34"/>
      <c r="E349" s="34"/>
      <c r="F349" s="178"/>
      <c r="G349" s="174"/>
      <c r="H349" s="218"/>
      <c r="I349" s="218" t="str" cm="1">
        <f t="array" ref="I349">IF(OR($C349="",$D349="",$E349="",$H349=""),"",_xlfn.SWITCH($H349,"S",5,"C",5,"D",3,"W",2,"N",0,"")*$F349)</f>
        <v/>
      </c>
    </row>
    <row r="350" spans="1:9" x14ac:dyDescent="0.25">
      <c r="A350" s="33"/>
      <c r="B350" s="33"/>
      <c r="C350" s="35"/>
      <c r="D350" s="34"/>
      <c r="E350" s="34"/>
      <c r="F350" s="178"/>
      <c r="G350" s="174"/>
      <c r="H350" s="218"/>
      <c r="I350" s="218" t="str" cm="1">
        <f t="array" ref="I350">IF(OR($C350="",$D350="",$E350="",$H350=""),"",_xlfn.SWITCH($H350,"S",5,"C",5,"D",3,"W",2,"N",0,"")*$F350)</f>
        <v/>
      </c>
    </row>
    <row r="351" spans="1:9" x14ac:dyDescent="0.25">
      <c r="A351" s="33"/>
      <c r="B351" s="33"/>
      <c r="C351" s="35"/>
      <c r="D351" s="34"/>
      <c r="E351" s="34"/>
      <c r="F351" s="178"/>
      <c r="G351" s="174"/>
      <c r="H351" s="218"/>
      <c r="I351" s="218" t="str" cm="1">
        <f t="array" ref="I351">IF(OR($C351="",$D351="",$E351="",$H351=""),"",_xlfn.SWITCH($H351,"S",5,"C",5,"D",3,"W",2,"N",0,"")*$F351)</f>
        <v/>
      </c>
    </row>
    <row r="352" spans="1:9" ht="13" x14ac:dyDescent="0.25">
      <c r="A352" s="39"/>
      <c r="B352" s="36"/>
      <c r="C352" s="40"/>
      <c r="D352" s="34"/>
      <c r="E352" s="34"/>
      <c r="F352" s="178"/>
      <c r="G352" s="174"/>
      <c r="H352" s="218"/>
      <c r="I352" s="218" t="str" cm="1">
        <f t="array" ref="I352">IF(OR($C352="",$D352="",$E352="",$H352=""),"",_xlfn.SWITCH($H352,"S",5,"C",5,"D",3,"W",2,"N",0,"")*$F352)</f>
        <v/>
      </c>
    </row>
    <row r="353" spans="1:9" x14ac:dyDescent="0.25">
      <c r="A353" s="33"/>
      <c r="B353" s="33"/>
      <c r="C353" s="35"/>
      <c r="D353" s="34"/>
      <c r="E353" s="34"/>
      <c r="F353" s="178"/>
      <c r="G353" s="174"/>
      <c r="H353" s="218"/>
      <c r="I353" s="218" t="str" cm="1">
        <f t="array" ref="I353">IF(OR($C353="",$D353="",$E353="",$H353=""),"",_xlfn.SWITCH($H353,"S",5,"C",5,"D",3,"W",2,"N",0,"")*$F353)</f>
        <v/>
      </c>
    </row>
    <row r="354" spans="1:9" x14ac:dyDescent="0.25">
      <c r="A354" s="33"/>
      <c r="B354" s="33"/>
      <c r="C354" s="35"/>
      <c r="D354" s="34"/>
      <c r="E354" s="34"/>
      <c r="F354" s="178"/>
      <c r="G354" s="174"/>
      <c r="H354" s="218"/>
      <c r="I354" s="218" t="str" cm="1">
        <f t="array" ref="I354">IF(OR($C354="",$D354="",$E354="",$H354=""),"",_xlfn.SWITCH($H354,"S",5,"C",5,"D",3,"W",2,"N",0,"")*$F354)</f>
        <v/>
      </c>
    </row>
    <row r="355" spans="1:9" x14ac:dyDescent="0.25">
      <c r="A355" s="33"/>
      <c r="B355" s="33"/>
      <c r="C355" s="35"/>
      <c r="D355" s="34"/>
      <c r="E355" s="34"/>
      <c r="F355" s="178"/>
      <c r="G355" s="174"/>
      <c r="H355" s="218"/>
      <c r="I355" s="218" t="str" cm="1">
        <f t="array" ref="I355">IF(OR($C355="",$D355="",$E355="",$H355=""),"",_xlfn.SWITCH($H355,"S",5,"C",5,"D",3,"W",2,"N",0,"")*$F355)</f>
        <v/>
      </c>
    </row>
    <row r="356" spans="1:9" x14ac:dyDescent="0.25">
      <c r="A356" s="33"/>
      <c r="B356" s="33"/>
      <c r="C356" s="35"/>
      <c r="D356" s="34"/>
      <c r="E356" s="34"/>
      <c r="F356" s="178"/>
      <c r="G356" s="174"/>
      <c r="H356" s="218"/>
      <c r="I356" s="218" t="str" cm="1">
        <f t="array" ref="I356">IF(OR($C356="",$D356="",$E356="",$H356=""),"",_xlfn.SWITCH($H356,"S",5,"C",5,"D",3,"W",2,"N",0,"")*$F356)</f>
        <v/>
      </c>
    </row>
    <row r="357" spans="1:9" x14ac:dyDescent="0.25">
      <c r="A357" s="33"/>
      <c r="B357" s="33"/>
      <c r="C357" s="35"/>
      <c r="D357" s="34"/>
      <c r="E357" s="34"/>
      <c r="F357" s="178"/>
      <c r="G357" s="174"/>
      <c r="H357" s="218"/>
      <c r="I357" s="218" t="str" cm="1">
        <f t="array" ref="I357">IF(OR($C357="",$D357="",$E357="",$H357=""),"",_xlfn.SWITCH($H357,"S",5,"C",5,"D",3,"W",2,"N",0,"")*$F357)</f>
        <v/>
      </c>
    </row>
    <row r="358" spans="1:9" x14ac:dyDescent="0.25">
      <c r="A358" s="33"/>
      <c r="B358" s="33"/>
      <c r="C358" s="35"/>
      <c r="D358" s="34"/>
      <c r="E358" s="34"/>
      <c r="F358" s="178"/>
      <c r="G358" s="174"/>
      <c r="H358" s="218"/>
      <c r="I358" s="218" t="str" cm="1">
        <f t="array" ref="I358">IF(OR($C358="",$D358="",$E358="",$H358=""),"",_xlfn.SWITCH($H358,"S",5,"C",5,"D",3,"W",2,"N",0,"")*$F358)</f>
        <v/>
      </c>
    </row>
    <row r="359" spans="1:9" x14ac:dyDescent="0.25">
      <c r="A359" s="33"/>
      <c r="B359" s="33"/>
      <c r="C359" s="35"/>
      <c r="D359" s="34"/>
      <c r="E359" s="34"/>
      <c r="F359" s="178"/>
      <c r="G359" s="174"/>
      <c r="H359" s="218"/>
      <c r="I359" s="218" t="str" cm="1">
        <f t="array" ref="I359">IF(OR($C359="",$D359="",$E359="",$H359=""),"",_xlfn.SWITCH($H359,"S",5,"C",5,"D",3,"W",2,"N",0,"")*$F359)</f>
        <v/>
      </c>
    </row>
    <row r="360" spans="1:9" ht="13" x14ac:dyDescent="0.25">
      <c r="A360" s="39"/>
      <c r="B360" s="36"/>
      <c r="C360" s="40"/>
      <c r="D360" s="34"/>
      <c r="E360" s="34"/>
      <c r="F360" s="178"/>
      <c r="G360" s="174"/>
      <c r="H360" s="218"/>
      <c r="I360" s="218" t="str" cm="1">
        <f t="array" ref="I360">IF(OR($C360="",$D360="",$E360="",$H360=""),"",_xlfn.SWITCH($H360,"S",5,"C",5,"D",3,"W",2,"N",0,"")*$F360)</f>
        <v/>
      </c>
    </row>
    <row r="361" spans="1:9" x14ac:dyDescent="0.25">
      <c r="A361" s="33"/>
      <c r="B361" s="33"/>
      <c r="C361" s="35"/>
      <c r="D361" s="34"/>
      <c r="E361" s="34"/>
      <c r="F361" s="178"/>
      <c r="G361" s="174"/>
      <c r="H361" s="218"/>
      <c r="I361" s="218" t="str" cm="1">
        <f t="array" ref="I361">IF(OR($C361="",$D361="",$E361="",$H361=""),"",_xlfn.SWITCH($H361,"S",5,"C",5,"D",3,"W",2,"N",0,"")*$F361)</f>
        <v/>
      </c>
    </row>
    <row r="362" spans="1:9" x14ac:dyDescent="0.25">
      <c r="A362" s="360"/>
      <c r="B362" s="33"/>
      <c r="C362" s="359"/>
      <c r="D362" s="357"/>
      <c r="E362" s="34"/>
      <c r="F362" s="178"/>
      <c r="G362" s="174"/>
      <c r="H362" s="218"/>
      <c r="I362" s="218" t="str" cm="1">
        <f t="array" ref="I362">IF(OR($C362="",$D362="",$E362="",$H362=""),"",_xlfn.SWITCH($H362,"S",5,"C",5,"D",3,"W",2,"N",0,"")*$F362)</f>
        <v/>
      </c>
    </row>
    <row r="363" spans="1:9" x14ac:dyDescent="0.25">
      <c r="A363" s="358"/>
      <c r="B363" s="42"/>
      <c r="C363" s="358"/>
      <c r="D363" s="357"/>
      <c r="E363" s="34"/>
      <c r="F363" s="178"/>
      <c r="G363" s="174"/>
      <c r="H363" s="218"/>
      <c r="I363" s="218" t="str" cm="1">
        <f t="array" ref="I363">IF(OR($C363="",$D363="",$E363="",$H363=""),"",_xlfn.SWITCH($H363,"S",5,"C",5,"D",3,"W",2,"N",0,"")*$F363)</f>
        <v/>
      </c>
    </row>
    <row r="364" spans="1:9" x14ac:dyDescent="0.25">
      <c r="A364" s="358"/>
      <c r="B364" s="42"/>
      <c r="C364" s="358"/>
      <c r="D364" s="357"/>
      <c r="E364" s="34"/>
      <c r="F364" s="178"/>
      <c r="G364" s="174"/>
      <c r="H364" s="218"/>
      <c r="I364" s="218" t="str" cm="1">
        <f t="array" ref="I364">IF(OR($C364="",$D364="",$E364="",$H364=""),"",_xlfn.SWITCH($H364,"S",5,"C",5,"D",3,"W",2,"N",0,"")*$F364)</f>
        <v/>
      </c>
    </row>
    <row r="365" spans="1:9" x14ac:dyDescent="0.25">
      <c r="A365" s="358"/>
      <c r="B365" s="42"/>
      <c r="C365" s="358"/>
      <c r="D365" s="357"/>
      <c r="E365" s="34"/>
      <c r="F365" s="178"/>
      <c r="G365" s="174"/>
      <c r="H365" s="218"/>
      <c r="I365" s="218" t="str" cm="1">
        <f t="array" ref="I365">IF(OR($C365="",$D365="",$E365="",$H365=""),"",_xlfn.SWITCH($H365,"S",5,"C",5,"D",3,"W",2,"N",0,"")*$F365)</f>
        <v/>
      </c>
    </row>
    <row r="366" spans="1:9" x14ac:dyDescent="0.25">
      <c r="A366" s="358"/>
      <c r="B366" s="42"/>
      <c r="C366" s="358"/>
      <c r="D366" s="357"/>
      <c r="E366" s="34"/>
      <c r="F366" s="178"/>
      <c r="G366" s="174"/>
      <c r="H366" s="218"/>
      <c r="I366" s="218" t="str" cm="1">
        <f t="array" ref="I366">IF(OR($C366="",$D366="",$E366="",$H366=""),"",_xlfn.SWITCH($H366,"S",5,"C",5,"D",3,"W",2,"N",0,"")*$F366)</f>
        <v/>
      </c>
    </row>
    <row r="367" spans="1:9" x14ac:dyDescent="0.25">
      <c r="A367" s="33"/>
      <c r="B367" s="33"/>
      <c r="C367" s="35"/>
      <c r="D367" s="34"/>
      <c r="E367" s="34"/>
      <c r="F367" s="178"/>
      <c r="G367" s="174"/>
      <c r="H367" s="218"/>
      <c r="I367" s="218" t="str" cm="1">
        <f t="array" ref="I367">IF(OR($C367="",$D367="",$E367="",$H367=""),"",_xlfn.SWITCH($H367,"S",5,"C",5,"D",3,"W",2,"N",0,"")*$F367)</f>
        <v/>
      </c>
    </row>
    <row r="368" spans="1:9" x14ac:dyDescent="0.25">
      <c r="A368" s="33"/>
      <c r="B368" s="33"/>
      <c r="C368" s="35"/>
      <c r="D368" s="34"/>
      <c r="E368" s="34"/>
      <c r="F368" s="178"/>
      <c r="G368" s="174"/>
      <c r="H368" s="218"/>
      <c r="I368" s="218" t="str" cm="1">
        <f t="array" ref="I368">IF(OR($C368="",$D368="",$E368="",$H368=""),"",_xlfn.SWITCH($H368,"S",5,"C",5,"D",3,"W",2,"N",0,"")*$F368)</f>
        <v/>
      </c>
    </row>
    <row r="369" spans="1:9" x14ac:dyDescent="0.25">
      <c r="A369" s="33"/>
      <c r="B369" s="33"/>
      <c r="C369" s="35"/>
      <c r="D369" s="34"/>
      <c r="E369" s="34"/>
      <c r="F369" s="178"/>
      <c r="G369" s="174"/>
      <c r="H369" s="218"/>
      <c r="I369" s="218" t="str" cm="1">
        <f t="array" ref="I369">IF(OR($C369="",$D369="",$E369="",$H369=""),"",_xlfn.SWITCH($H369,"S",5,"C",5,"D",3,"W",2,"N",0,"")*$F369)</f>
        <v/>
      </c>
    </row>
    <row r="370" spans="1:9" x14ac:dyDescent="0.25">
      <c r="A370" s="33"/>
      <c r="B370" s="33"/>
      <c r="C370" s="35"/>
      <c r="D370" s="34"/>
      <c r="E370" s="34"/>
      <c r="F370" s="178"/>
      <c r="G370" s="174"/>
      <c r="H370" s="218"/>
      <c r="I370" s="218" t="str" cm="1">
        <f t="array" ref="I370">IF(OR($C370="",$D370="",$E370="",$H370=""),"",_xlfn.SWITCH($H370,"S",5,"C",5,"D",3,"W",2,"N",0,"")*$F370)</f>
        <v/>
      </c>
    </row>
    <row r="371" spans="1:9" x14ac:dyDescent="0.25">
      <c r="A371" s="33"/>
      <c r="B371" s="33"/>
      <c r="C371" s="35"/>
      <c r="D371" s="34"/>
      <c r="E371" s="34"/>
      <c r="F371" s="178"/>
      <c r="G371" s="174"/>
      <c r="H371" s="218"/>
      <c r="I371" s="218" t="str" cm="1">
        <f t="array" ref="I371">IF(OR($C371="",$D371="",$E371="",$H371=""),"",_xlfn.SWITCH($H371,"S",5,"C",5,"D",3,"W",2,"N",0,"")*$F371)</f>
        <v/>
      </c>
    </row>
    <row r="372" spans="1:9" x14ac:dyDescent="0.25">
      <c r="A372" s="33"/>
      <c r="B372" s="33"/>
      <c r="C372" s="35"/>
      <c r="D372" s="34"/>
      <c r="E372" s="34"/>
      <c r="F372" s="178"/>
      <c r="G372" s="174"/>
      <c r="H372" s="218"/>
      <c r="I372" s="218" t="str" cm="1">
        <f t="array" ref="I372">IF(OR($C372="",$D372="",$E372="",$H372=""),"",_xlfn.SWITCH($H372,"S",5,"C",5,"D",3,"W",2,"N",0,"")*$F372)</f>
        <v/>
      </c>
    </row>
    <row r="373" spans="1:9" x14ac:dyDescent="0.25">
      <c r="A373" s="33"/>
      <c r="B373" s="33"/>
      <c r="C373" s="35"/>
      <c r="D373" s="34"/>
      <c r="E373" s="34"/>
      <c r="F373" s="178"/>
      <c r="G373" s="174"/>
      <c r="H373" s="218"/>
      <c r="I373" s="218" t="str" cm="1">
        <f t="array" ref="I373">IF(OR($C373="",$D373="",$E373="",$H373=""),"",_xlfn.SWITCH($H373,"S",5,"C",5,"D",3,"W",2,"N",0,"")*$F373)</f>
        <v/>
      </c>
    </row>
    <row r="374" spans="1:9" x14ac:dyDescent="0.25">
      <c r="A374" s="33"/>
      <c r="B374" s="33"/>
      <c r="C374" s="35"/>
      <c r="D374" s="34"/>
      <c r="E374" s="34"/>
      <c r="F374" s="178"/>
      <c r="G374" s="174"/>
      <c r="H374" s="218"/>
      <c r="I374" s="218" t="str" cm="1">
        <f t="array" ref="I374">IF(OR($C374="",$D374="",$E374="",$H374=""),"",_xlfn.SWITCH($H374,"S",5,"C",5,"D",3,"W",2,"N",0,"")*$F374)</f>
        <v/>
      </c>
    </row>
    <row r="375" spans="1:9" x14ac:dyDescent="0.25">
      <c r="A375" s="33"/>
      <c r="B375" s="33"/>
      <c r="C375" s="35"/>
      <c r="D375" s="34"/>
      <c r="E375" s="34"/>
      <c r="F375" s="178"/>
      <c r="G375" s="174"/>
      <c r="H375" s="218"/>
      <c r="I375" s="218" t="str" cm="1">
        <f t="array" ref="I375">IF(OR($C375="",$D375="",$E375="",$H375=""),"",_xlfn.SWITCH($H375,"S",5,"C",5,"D",3,"W",2,"N",0,"")*$F375)</f>
        <v/>
      </c>
    </row>
    <row r="376" spans="1:9" ht="13" x14ac:dyDescent="0.25">
      <c r="A376" s="36"/>
      <c r="B376" s="36"/>
      <c r="C376" s="37"/>
      <c r="D376" s="34"/>
      <c r="E376" s="34"/>
      <c r="F376" s="178"/>
      <c r="G376" s="174"/>
      <c r="H376" s="218"/>
      <c r="I376" s="218" t="str" cm="1">
        <f t="array" ref="I376">IF(OR($C376="",$D376="",$E376="",$H376=""),"",_xlfn.SWITCH($H376,"S",5,"C",5,"D",3,"W",2,"N",0,"")*$F376)</f>
        <v/>
      </c>
    </row>
    <row r="377" spans="1:9" x14ac:dyDescent="0.25">
      <c r="A377" s="33"/>
      <c r="B377" s="33"/>
      <c r="C377" s="35"/>
      <c r="D377" s="34"/>
      <c r="E377" s="34"/>
      <c r="F377" s="178"/>
      <c r="G377" s="174"/>
      <c r="H377" s="218"/>
      <c r="I377" s="218" t="str" cm="1">
        <f t="array" ref="I377">IF(OR($C377="",$D377="",$E377="",$H377=""),"",_xlfn.SWITCH($H377,"S",5,"C",5,"D",3,"W",2,"N",0,"")*$F377)</f>
        <v/>
      </c>
    </row>
    <row r="378" spans="1:9" x14ac:dyDescent="0.25">
      <c r="A378" s="33"/>
      <c r="B378" s="33"/>
      <c r="C378" s="35"/>
      <c r="D378" s="34"/>
      <c r="E378" s="34"/>
      <c r="F378" s="178"/>
      <c r="G378" s="174"/>
      <c r="H378" s="218"/>
      <c r="I378" s="218" t="str" cm="1">
        <f t="array" ref="I378">IF(OR($C378="",$D378="",$E378="",$H378=""),"",_xlfn.SWITCH($H378,"S",5,"C",5,"D",3,"W",2,"N",0,"")*$F378)</f>
        <v/>
      </c>
    </row>
    <row r="379" spans="1:9" x14ac:dyDescent="0.25">
      <c r="A379" s="33"/>
      <c r="B379" s="33"/>
      <c r="C379" s="35"/>
      <c r="D379" s="34"/>
      <c r="E379" s="34"/>
      <c r="F379" s="178"/>
      <c r="G379" s="174"/>
      <c r="H379" s="218"/>
      <c r="I379" s="218" t="str" cm="1">
        <f t="array" ref="I379">IF(OR($C379="",$D379="",$E379="",$H379=""),"",_xlfn.SWITCH($H379,"S",5,"C",5,"D",3,"W",2,"N",0,"")*$F379)</f>
        <v/>
      </c>
    </row>
    <row r="380" spans="1:9" ht="13" x14ac:dyDescent="0.25">
      <c r="A380" s="39"/>
      <c r="B380" s="36"/>
      <c r="C380" s="40"/>
      <c r="D380" s="34"/>
      <c r="E380" s="34"/>
      <c r="F380" s="178"/>
      <c r="G380" s="174"/>
      <c r="H380" s="218"/>
      <c r="I380" s="218" t="str" cm="1">
        <f t="array" ref="I380">IF(OR($C380="",$D380="",$E380="",$H380=""),"",_xlfn.SWITCH($H380,"S",5,"C",5,"D",3,"W",2,"N",0,"")*$F380)</f>
        <v/>
      </c>
    </row>
    <row r="381" spans="1:9" x14ac:dyDescent="0.25">
      <c r="A381" s="33"/>
      <c r="B381" s="33"/>
      <c r="C381" s="35"/>
      <c r="D381" s="34"/>
      <c r="E381" s="34"/>
      <c r="F381" s="178"/>
      <c r="G381" s="174"/>
      <c r="H381" s="218"/>
      <c r="I381" s="218" t="str" cm="1">
        <f t="array" ref="I381">IF(OR($C381="",$D381="",$E381="",$H381=""),"",_xlfn.SWITCH($H381,"S",5,"C",5,"D",3,"W",2,"N",0,"")*$F381)</f>
        <v/>
      </c>
    </row>
    <row r="382" spans="1:9" x14ac:dyDescent="0.25">
      <c r="A382" s="33"/>
      <c r="B382" s="33"/>
      <c r="C382" s="35"/>
      <c r="D382" s="34"/>
      <c r="E382" s="34"/>
      <c r="F382" s="178"/>
      <c r="G382" s="174"/>
      <c r="H382" s="218"/>
      <c r="I382" s="218" t="str" cm="1">
        <f t="array" ref="I382">IF(OR($C382="",$D382="",$E382="",$H382=""),"",_xlfn.SWITCH($H382,"S",5,"C",5,"D",3,"W",2,"N",0,"")*$F382)</f>
        <v/>
      </c>
    </row>
    <row r="383" spans="1:9" x14ac:dyDescent="0.25">
      <c r="A383" s="33"/>
      <c r="B383" s="33"/>
      <c r="C383" s="35"/>
      <c r="D383" s="34"/>
      <c r="E383" s="34"/>
      <c r="F383" s="178"/>
      <c r="G383" s="174"/>
      <c r="H383" s="218"/>
      <c r="I383" s="218" t="str" cm="1">
        <f t="array" ref="I383">IF(OR($C383="",$D383="",$E383="",$H383=""),"",_xlfn.SWITCH($H383,"S",5,"C",5,"D",3,"W",2,"N",0,"")*$F383)</f>
        <v/>
      </c>
    </row>
    <row r="384" spans="1:9" x14ac:dyDescent="0.25">
      <c r="A384" s="33"/>
      <c r="B384" s="33"/>
      <c r="C384" s="35"/>
      <c r="D384" s="34"/>
      <c r="E384" s="34"/>
      <c r="F384" s="178"/>
      <c r="G384" s="174"/>
      <c r="H384" s="218"/>
      <c r="I384" s="218" t="str" cm="1">
        <f t="array" ref="I384">IF(OR($C384="",$D384="",$E384="",$H384=""),"",_xlfn.SWITCH($H384,"S",5,"C",5,"D",3,"W",2,"N",0,"")*$F384)</f>
        <v/>
      </c>
    </row>
    <row r="385" spans="1:9" x14ac:dyDescent="0.25">
      <c r="A385" s="33"/>
      <c r="B385" s="33"/>
      <c r="C385" s="35"/>
      <c r="D385" s="34"/>
      <c r="E385" s="34"/>
      <c r="F385" s="178"/>
      <c r="G385" s="174"/>
      <c r="H385" s="218"/>
      <c r="I385" s="218" t="str" cm="1">
        <f t="array" ref="I385">IF(OR($C385="",$D385="",$E385="",$H385=""),"",_xlfn.SWITCH($H385,"S",5,"C",5,"D",3,"W",2,"N",0,"")*$F385)</f>
        <v/>
      </c>
    </row>
    <row r="386" spans="1:9" x14ac:dyDescent="0.25">
      <c r="A386" s="33"/>
      <c r="B386" s="33"/>
      <c r="C386" s="35"/>
      <c r="D386" s="34"/>
      <c r="E386" s="34"/>
      <c r="F386" s="178"/>
      <c r="G386" s="174"/>
      <c r="H386" s="218"/>
      <c r="I386" s="218" t="str" cm="1">
        <f t="array" ref="I386">IF(OR($C386="",$D386="",$E386="",$H386=""),"",_xlfn.SWITCH($H386,"S",5,"C",5,"D",3,"W",2,"N",0,"")*$F386)</f>
        <v/>
      </c>
    </row>
    <row r="387" spans="1:9" x14ac:dyDescent="0.25">
      <c r="A387" s="33"/>
      <c r="B387" s="33"/>
      <c r="C387" s="35"/>
      <c r="D387" s="34"/>
      <c r="E387" s="34"/>
      <c r="F387" s="178"/>
      <c r="G387" s="174"/>
      <c r="H387" s="218"/>
      <c r="I387" s="218" t="str" cm="1">
        <f t="array" ref="I387">IF(OR($C387="",$D387="",$E387="",$H387=""),"",_xlfn.SWITCH($H387,"S",5,"C",5,"D",3,"W",2,"N",0,"")*$F387)</f>
        <v/>
      </c>
    </row>
    <row r="388" spans="1:9" x14ac:dyDescent="0.25">
      <c r="A388" s="33"/>
      <c r="B388" s="33"/>
      <c r="C388" s="35"/>
      <c r="D388" s="34"/>
      <c r="E388" s="34"/>
      <c r="F388" s="178"/>
      <c r="G388" s="174"/>
      <c r="H388" s="218"/>
      <c r="I388" s="218" t="str" cm="1">
        <f t="array" ref="I388">IF(OR($C388="",$D388="",$E388="",$H388=""),"",_xlfn.SWITCH($H388,"S",5,"C",5,"D",3,"W",2,"N",0,"")*$F388)</f>
        <v/>
      </c>
    </row>
    <row r="389" spans="1:9" ht="13" x14ac:dyDescent="0.25">
      <c r="A389" s="39"/>
      <c r="B389" s="36"/>
      <c r="C389" s="40"/>
      <c r="D389" s="34"/>
      <c r="E389" s="34"/>
      <c r="F389" s="178"/>
      <c r="G389" s="174"/>
      <c r="H389" s="218"/>
      <c r="I389" s="218" t="str" cm="1">
        <f t="array" ref="I389">IF(OR($C389="",$D389="",$E389="",$H389=""),"",_xlfn.SWITCH($H389,"S",5,"C",5,"D",3,"W",2,"N",0,"")*$F389)</f>
        <v/>
      </c>
    </row>
    <row r="390" spans="1:9" x14ac:dyDescent="0.25">
      <c r="A390" s="33"/>
      <c r="B390" s="33"/>
      <c r="C390" s="35"/>
      <c r="D390" s="34"/>
      <c r="E390" s="34"/>
      <c r="F390" s="178"/>
      <c r="G390" s="174"/>
      <c r="H390" s="218"/>
      <c r="I390" s="218" t="str" cm="1">
        <f t="array" ref="I390">IF(OR($C390="",$D390="",$E390="",$H390=""),"",_xlfn.SWITCH($H390,"S",5,"C",5,"D",3,"W",2,"N",0,"")*$F390)</f>
        <v/>
      </c>
    </row>
    <row r="391" spans="1:9" ht="13" x14ac:dyDescent="0.25">
      <c r="A391" s="39"/>
      <c r="B391" s="36"/>
      <c r="C391" s="40"/>
      <c r="D391" s="34"/>
      <c r="E391" s="34"/>
      <c r="F391" s="178"/>
      <c r="G391" s="174"/>
      <c r="H391" s="218"/>
      <c r="I391" s="218" t="str" cm="1">
        <f t="array" ref="I391">IF(OR($C391="",$D391="",$E391="",$H391=""),"",_xlfn.SWITCH($H391,"S",5,"C",5,"D",3,"W",2,"N",0,"")*$F391)</f>
        <v/>
      </c>
    </row>
    <row r="392" spans="1:9" x14ac:dyDescent="0.25">
      <c r="A392" s="33"/>
      <c r="B392" s="33"/>
      <c r="C392" s="35"/>
      <c r="D392" s="34"/>
      <c r="E392" s="34"/>
      <c r="F392" s="178"/>
      <c r="G392" s="174"/>
      <c r="H392" s="218"/>
      <c r="I392" s="218" t="str" cm="1">
        <f t="array" ref="I392">IF(OR($C392="",$D392="",$E392="",$H392=""),"",_xlfn.SWITCH($H392,"S",5,"C",5,"D",3,"W",2,"N",0,"")*$F392)</f>
        <v/>
      </c>
    </row>
    <row r="393" spans="1:9" x14ac:dyDescent="0.25">
      <c r="A393" s="33"/>
      <c r="B393" s="33"/>
      <c r="C393" s="35"/>
      <c r="D393" s="34"/>
      <c r="E393" s="34"/>
      <c r="F393" s="178"/>
      <c r="G393" s="174"/>
      <c r="H393" s="218"/>
      <c r="I393" s="218" t="str" cm="1">
        <f t="array" ref="I393">IF(OR($C393="",$D393="",$E393="",$H393=""),"",_xlfn.SWITCH($H393,"S",5,"C",5,"D",3,"W",2,"N",0,"")*$F393)</f>
        <v/>
      </c>
    </row>
    <row r="394" spans="1:9" x14ac:dyDescent="0.25">
      <c r="A394" s="33"/>
      <c r="B394" s="33"/>
      <c r="C394" s="35"/>
      <c r="D394" s="34"/>
      <c r="E394" s="34"/>
      <c r="F394" s="178"/>
      <c r="G394" s="174"/>
      <c r="H394" s="218"/>
      <c r="I394" s="218" t="str" cm="1">
        <f t="array" ref="I394">IF(OR($C394="",$D394="",$E394="",$H394=""),"",_xlfn.SWITCH($H394,"S",5,"C",5,"D",3,"W",2,"N",0,"")*$F394)</f>
        <v/>
      </c>
    </row>
    <row r="395" spans="1:9" ht="13" x14ac:dyDescent="0.25">
      <c r="A395" s="39"/>
      <c r="B395" s="36"/>
      <c r="C395" s="40"/>
      <c r="D395" s="34"/>
      <c r="E395" s="34"/>
      <c r="F395" s="178"/>
      <c r="G395" s="174"/>
      <c r="H395" s="218"/>
      <c r="I395" s="218" t="str" cm="1">
        <f t="array" ref="I395">IF(OR($C395="",$D395="",$E395="",$H395=""),"",_xlfn.SWITCH($H395,"S",5,"C",5,"D",3,"W",2,"N",0,"")*$F395)</f>
        <v/>
      </c>
    </row>
    <row r="396" spans="1:9" x14ac:dyDescent="0.25">
      <c r="A396" s="33"/>
      <c r="B396" s="33"/>
      <c r="C396" s="35"/>
      <c r="D396" s="34"/>
      <c r="E396" s="34"/>
      <c r="F396" s="178"/>
      <c r="G396" s="174"/>
      <c r="H396" s="218"/>
      <c r="I396" s="218" t="str" cm="1">
        <f t="array" ref="I396">IF(OR($C396="",$D396="",$E396="",$H396=""),"",_xlfn.SWITCH($H396,"S",5,"C",5,"D",3,"W",2,"N",0,"")*$F396)</f>
        <v/>
      </c>
    </row>
    <row r="397" spans="1:9" ht="13" x14ac:dyDescent="0.25">
      <c r="A397" s="39"/>
      <c r="B397" s="36"/>
      <c r="C397" s="40"/>
      <c r="D397" s="34"/>
      <c r="E397" s="34"/>
      <c r="F397" s="178"/>
      <c r="G397" s="174"/>
      <c r="H397" s="218"/>
      <c r="I397" s="218" t="str" cm="1">
        <f t="array" ref="I397">IF(OR($C397="",$D397="",$E397="",$H397=""),"",_xlfn.SWITCH($H397,"S",5,"C",5,"D",3,"W",2,"N",0,"")*$F397)</f>
        <v/>
      </c>
    </row>
    <row r="398" spans="1:9" x14ac:dyDescent="0.25">
      <c r="A398" s="33"/>
      <c r="B398" s="33"/>
      <c r="C398" s="35"/>
      <c r="D398" s="34"/>
      <c r="E398" s="34"/>
      <c r="F398" s="178"/>
      <c r="G398" s="174"/>
      <c r="H398" s="218"/>
      <c r="I398" s="218" t="str" cm="1">
        <f t="array" ref="I398">IF(OR($C398="",$D398="",$E398="",$H398=""),"",_xlfn.SWITCH($H398,"S",5,"C",5,"D",3,"W",2,"N",0,"")*$F398)</f>
        <v/>
      </c>
    </row>
    <row r="399" spans="1:9" x14ac:dyDescent="0.25">
      <c r="A399" s="33"/>
      <c r="B399" s="33"/>
      <c r="C399" s="35"/>
      <c r="D399" s="34"/>
      <c r="E399" s="34"/>
      <c r="F399" s="178"/>
      <c r="G399" s="174"/>
      <c r="H399" s="218"/>
      <c r="I399" s="218" t="str" cm="1">
        <f t="array" ref="I399">IF(OR($C399="",$D399="",$E399="",$H399=""),"",_xlfn.SWITCH($H399,"S",5,"C",5,"D",3,"W",2,"N",0,"")*$F399)</f>
        <v/>
      </c>
    </row>
    <row r="400" spans="1:9" x14ac:dyDescent="0.25">
      <c r="A400" s="33"/>
      <c r="B400" s="33"/>
      <c r="C400" s="35"/>
      <c r="D400" s="34"/>
      <c r="E400" s="34"/>
      <c r="F400" s="178"/>
      <c r="G400" s="174"/>
      <c r="H400" s="218"/>
      <c r="I400" s="218" t="str" cm="1">
        <f t="array" ref="I400">IF(OR($C400="",$D400="",$E400="",$H400=""),"",_xlfn.SWITCH($H400,"S",5,"C",5,"D",3,"W",2,"N",0,"")*$F400)</f>
        <v/>
      </c>
    </row>
    <row r="401" spans="1:9" x14ac:dyDescent="0.25">
      <c r="A401" s="33"/>
      <c r="B401" s="33"/>
      <c r="C401" s="35"/>
      <c r="D401" s="34"/>
      <c r="E401" s="34"/>
      <c r="F401" s="178"/>
      <c r="G401" s="174"/>
      <c r="H401" s="218"/>
      <c r="I401" s="218" t="str" cm="1">
        <f t="array" ref="I401">IF(OR($C401="",$D401="",$E401="",$H401=""),"",_xlfn.SWITCH($H401,"S",5,"C",5,"D",3,"W",2,"N",0,"")*$F401)</f>
        <v/>
      </c>
    </row>
    <row r="402" spans="1:9" x14ac:dyDescent="0.25">
      <c r="A402" s="33"/>
      <c r="B402" s="33"/>
      <c r="C402" s="35"/>
      <c r="D402" s="34"/>
      <c r="E402" s="34"/>
      <c r="F402" s="178"/>
      <c r="G402" s="174"/>
      <c r="H402" s="218"/>
      <c r="I402" s="218" t="str" cm="1">
        <f t="array" ref="I402">IF(OR($C402="",$D402="",$E402="",$H402=""),"",_xlfn.SWITCH($H402,"S",5,"C",5,"D",3,"W",2,"N",0,"")*$F402)</f>
        <v/>
      </c>
    </row>
    <row r="403" spans="1:9" x14ac:dyDescent="0.25">
      <c r="A403" s="33"/>
      <c r="B403" s="33"/>
      <c r="C403" s="35"/>
      <c r="D403" s="34"/>
      <c r="E403" s="34"/>
      <c r="F403" s="178"/>
      <c r="G403" s="174"/>
      <c r="H403" s="218"/>
      <c r="I403" s="218" t="str" cm="1">
        <f t="array" ref="I403">IF(OR($C403="",$D403="",$E403="",$H403=""),"",_xlfn.SWITCH($H403,"S",5,"C",5,"D",3,"W",2,"N",0,"")*$F403)</f>
        <v/>
      </c>
    </row>
    <row r="404" spans="1:9" x14ac:dyDescent="0.25">
      <c r="A404" s="33"/>
      <c r="B404" s="33"/>
      <c r="C404" s="35"/>
      <c r="D404" s="34"/>
      <c r="E404" s="34"/>
      <c r="F404" s="178"/>
      <c r="G404" s="174"/>
      <c r="H404" s="218"/>
      <c r="I404" s="218" t="str" cm="1">
        <f t="array" ref="I404">IF(OR($C404="",$D404="",$E404="",$H404=""),"",_xlfn.SWITCH($H404,"S",5,"C",5,"D",3,"W",2,"N",0,"")*$F404)</f>
        <v/>
      </c>
    </row>
    <row r="405" spans="1:9" x14ac:dyDescent="0.25">
      <c r="A405" s="33"/>
      <c r="B405" s="33"/>
      <c r="C405" s="35"/>
      <c r="D405" s="34"/>
      <c r="E405" s="34"/>
      <c r="F405" s="178"/>
      <c r="G405" s="174"/>
      <c r="H405" s="218"/>
      <c r="I405" s="218" t="str" cm="1">
        <f t="array" ref="I405">IF(OR($C405="",$D405="",$E405="",$H405=""),"",_xlfn.SWITCH($H405,"S",5,"C",5,"D",3,"W",2,"N",0,"")*$F405)</f>
        <v/>
      </c>
    </row>
    <row r="406" spans="1:9" x14ac:dyDescent="0.25">
      <c r="A406" s="33"/>
      <c r="B406" s="33"/>
      <c r="C406" s="35"/>
      <c r="D406" s="34"/>
      <c r="E406" s="34"/>
      <c r="F406" s="178"/>
      <c r="G406" s="174"/>
      <c r="H406" s="218"/>
      <c r="I406" s="218" t="str" cm="1">
        <f t="array" ref="I406">IF(OR($C406="",$D406="",$E406="",$H406=""),"",_xlfn.SWITCH($H406,"S",5,"C",5,"D",3,"W",2,"N",0,"")*$F406)</f>
        <v/>
      </c>
    </row>
    <row r="407" spans="1:9" x14ac:dyDescent="0.25">
      <c r="A407" s="33"/>
      <c r="B407" s="33"/>
      <c r="C407" s="35"/>
      <c r="D407" s="34"/>
      <c r="E407" s="34"/>
      <c r="F407" s="178"/>
      <c r="G407" s="174"/>
      <c r="H407" s="218"/>
      <c r="I407" s="218" t="str" cm="1">
        <f t="array" ref="I407">IF(OR($C407="",$D407="",$E407="",$H407=""),"",_xlfn.SWITCH($H407,"S",5,"C",5,"D",3,"W",2,"N",0,"")*$F407)</f>
        <v/>
      </c>
    </row>
    <row r="408" spans="1:9" x14ac:dyDescent="0.25">
      <c r="A408" s="33"/>
      <c r="B408" s="33"/>
      <c r="C408" s="35"/>
      <c r="D408" s="34"/>
      <c r="E408" s="34"/>
      <c r="F408" s="178"/>
      <c r="G408" s="174"/>
      <c r="H408" s="218"/>
      <c r="I408" s="218" t="str" cm="1">
        <f t="array" ref="I408">IF(OR($C408="",$D408="",$E408="",$H408=""),"",_xlfn.SWITCH($H408,"S",5,"C",5,"D",3,"W",2,"N",0,"")*$F408)</f>
        <v/>
      </c>
    </row>
    <row r="409" spans="1:9" x14ac:dyDescent="0.25">
      <c r="A409" s="33"/>
      <c r="B409" s="33"/>
      <c r="C409" s="35"/>
      <c r="D409" s="34"/>
      <c r="E409" s="34"/>
      <c r="F409" s="178"/>
      <c r="G409" s="174"/>
      <c r="H409" s="218"/>
      <c r="I409" s="218" t="str" cm="1">
        <f t="array" ref="I409">IF(OR($C409="",$D409="",$E409="",$H409=""),"",_xlfn.SWITCH($H409,"S",5,"C",5,"D",3,"W",2,"N",0,"")*$F409)</f>
        <v/>
      </c>
    </row>
    <row r="410" spans="1:9" x14ac:dyDescent="0.25">
      <c r="A410" s="33"/>
      <c r="B410" s="33"/>
      <c r="C410" s="35"/>
      <c r="D410" s="34"/>
      <c r="E410" s="34"/>
      <c r="F410" s="178"/>
      <c r="G410" s="174"/>
      <c r="H410" s="218"/>
      <c r="I410" s="218" t="str" cm="1">
        <f t="array" ref="I410">IF(OR($C410="",$D410="",$E410="",$H410=""),"",_xlfn.SWITCH($H410,"S",5,"C",5,"D",3,"W",2,"N",0,"")*$F410)</f>
        <v/>
      </c>
    </row>
    <row r="411" spans="1:9" x14ac:dyDescent="0.25">
      <c r="A411" s="33"/>
      <c r="B411" s="33"/>
      <c r="C411" s="35"/>
      <c r="D411" s="34"/>
      <c r="E411" s="34"/>
      <c r="F411" s="178"/>
      <c r="G411" s="174"/>
      <c r="H411" s="218"/>
      <c r="I411" s="218" t="str" cm="1">
        <f t="array" ref="I411">IF(OR($C411="",$D411="",$E411="",$H411=""),"",_xlfn.SWITCH($H411,"S",5,"C",5,"D",3,"W",2,"N",0,"")*$F411)</f>
        <v/>
      </c>
    </row>
    <row r="412" spans="1:9" x14ac:dyDescent="0.25">
      <c r="A412" s="33"/>
      <c r="B412" s="33"/>
      <c r="C412" s="35"/>
      <c r="D412" s="34"/>
      <c r="E412" s="34"/>
      <c r="F412" s="178"/>
      <c r="G412" s="174"/>
      <c r="H412" s="218"/>
      <c r="I412" s="218" t="str" cm="1">
        <f t="array" ref="I412">IF(OR($C412="",$D412="",$E412="",$H412=""),"",_xlfn.SWITCH($H412,"S",5,"C",5,"D",3,"W",2,"N",0,"")*$F412)</f>
        <v/>
      </c>
    </row>
    <row r="413" spans="1:9" ht="13" x14ac:dyDescent="0.25">
      <c r="A413" s="39"/>
      <c r="B413" s="36"/>
      <c r="C413" s="40"/>
      <c r="D413" s="34"/>
      <c r="E413" s="34"/>
      <c r="F413" s="178"/>
      <c r="G413" s="174"/>
      <c r="H413" s="218"/>
      <c r="I413" s="218" t="str" cm="1">
        <f t="array" ref="I413">IF(OR($C413="",$D413="",$E413="",$H413=""),"",_xlfn.SWITCH($H413,"S",5,"C",5,"D",3,"W",2,"N",0,"")*$F413)</f>
        <v/>
      </c>
    </row>
    <row r="414" spans="1:9" x14ac:dyDescent="0.25">
      <c r="A414" s="33"/>
      <c r="B414" s="33"/>
      <c r="C414" s="35"/>
      <c r="D414" s="34"/>
      <c r="E414" s="34"/>
      <c r="F414" s="178"/>
      <c r="G414" s="174"/>
      <c r="H414" s="218"/>
      <c r="I414" s="218" t="str" cm="1">
        <f t="array" ref="I414">IF(OR($C414="",$D414="",$E414="",$H414=""),"",_xlfn.SWITCH($H414,"S",5,"C",5,"D",3,"W",2,"N",0,"")*$F414)</f>
        <v/>
      </c>
    </row>
    <row r="415" spans="1:9" x14ac:dyDescent="0.25">
      <c r="A415" s="33"/>
      <c r="B415" s="33"/>
      <c r="C415" s="35"/>
      <c r="D415" s="34"/>
      <c r="E415" s="34"/>
      <c r="F415" s="178"/>
      <c r="G415" s="174"/>
      <c r="H415" s="218"/>
      <c r="I415" s="218" t="str" cm="1">
        <f t="array" ref="I415">IF(OR($C415="",$D415="",$E415="",$H415=""),"",_xlfn.SWITCH($H415,"S",5,"C",5,"D",3,"W",2,"N",0,"")*$F415)</f>
        <v/>
      </c>
    </row>
    <row r="416" spans="1:9" x14ac:dyDescent="0.25">
      <c r="A416" s="33"/>
      <c r="B416" s="33"/>
      <c r="C416" s="35"/>
      <c r="D416" s="34"/>
      <c r="E416" s="34"/>
      <c r="F416" s="178"/>
      <c r="G416" s="174"/>
      <c r="H416" s="218"/>
      <c r="I416" s="218" t="str" cm="1">
        <f t="array" ref="I416">IF(OR($C416="",$D416="",$E416="",$H416=""),"",_xlfn.SWITCH($H416,"S",5,"C",5,"D",3,"W",2,"N",0,"")*$F416)</f>
        <v/>
      </c>
    </row>
    <row r="417" spans="1:9" x14ac:dyDescent="0.25">
      <c r="A417" s="33"/>
      <c r="B417" s="33"/>
      <c r="C417" s="35"/>
      <c r="D417" s="34"/>
      <c r="E417" s="34"/>
      <c r="F417" s="178"/>
      <c r="G417" s="174"/>
      <c r="H417" s="218"/>
      <c r="I417" s="218" t="str" cm="1">
        <f t="array" ref="I417">IF(OR($C417="",$D417="",$E417="",$H417=""),"",_xlfn.SWITCH($H417,"S",5,"C",5,"D",3,"W",2,"N",0,"")*$F417)</f>
        <v/>
      </c>
    </row>
    <row r="418" spans="1:9" x14ac:dyDescent="0.25">
      <c r="A418" s="33"/>
      <c r="B418" s="33"/>
      <c r="C418" s="35"/>
      <c r="D418" s="34"/>
      <c r="E418" s="34"/>
      <c r="F418" s="178"/>
      <c r="G418" s="174"/>
      <c r="H418" s="218"/>
      <c r="I418" s="218" t="str" cm="1">
        <f t="array" ref="I418">IF(OR($C418="",$D418="",$E418="",$H418=""),"",_xlfn.SWITCH($H418,"S",5,"C",5,"D",3,"W",2,"N",0,"")*$F418)</f>
        <v/>
      </c>
    </row>
    <row r="419" spans="1:9" x14ac:dyDescent="0.25">
      <c r="A419" s="33"/>
      <c r="B419" s="33"/>
      <c r="C419" s="35"/>
      <c r="D419" s="34"/>
      <c r="E419" s="34"/>
      <c r="F419" s="178"/>
      <c r="G419" s="174"/>
      <c r="H419" s="218"/>
      <c r="I419" s="218" t="str" cm="1">
        <f t="array" ref="I419">IF(OR($C419="",$D419="",$E419="",$H419=""),"",_xlfn.SWITCH($H419,"S",5,"C",5,"D",3,"W",2,"N",0,"")*$F419)</f>
        <v/>
      </c>
    </row>
    <row r="420" spans="1:9" ht="13" x14ac:dyDescent="0.25">
      <c r="A420" s="36"/>
      <c r="B420" s="36"/>
      <c r="C420" s="37"/>
      <c r="D420" s="34"/>
      <c r="E420" s="34"/>
      <c r="F420" s="178"/>
      <c r="G420" s="174"/>
      <c r="H420" s="218"/>
      <c r="I420" s="218" t="str" cm="1">
        <f t="array" ref="I420">IF(OR($C420="",$D420="",$E420="",$H420=""),"",_xlfn.SWITCH($H420,"S",5,"C",5,"D",3,"W",2,"N",0,"")*$F420)</f>
        <v/>
      </c>
    </row>
    <row r="421" spans="1:9" x14ac:dyDescent="0.25">
      <c r="A421" s="33"/>
      <c r="B421" s="33"/>
      <c r="C421" s="35"/>
      <c r="D421" s="34"/>
      <c r="E421" s="34"/>
      <c r="F421" s="178"/>
      <c r="G421" s="174"/>
      <c r="H421" s="218"/>
      <c r="I421" s="218" t="str" cm="1">
        <f t="array" ref="I421">IF(OR($C421="",$D421="",$E421="",$H421=""),"",_xlfn.SWITCH($H421,"S",5,"C",5,"D",3,"W",2,"N",0,"")*$F421)</f>
        <v/>
      </c>
    </row>
    <row r="422" spans="1:9" x14ac:dyDescent="0.25">
      <c r="A422" s="33"/>
      <c r="B422" s="33"/>
      <c r="C422" s="35"/>
      <c r="D422" s="34"/>
      <c r="E422" s="34"/>
      <c r="F422" s="178"/>
      <c r="G422" s="174"/>
      <c r="H422" s="218"/>
      <c r="I422" s="218" t="str" cm="1">
        <f t="array" ref="I422">IF(OR($C422="",$D422="",$E422="",$H422=""),"",_xlfn.SWITCH($H422,"S",5,"C",5,"D",3,"W",2,"N",0,"")*$F422)</f>
        <v/>
      </c>
    </row>
    <row r="423" spans="1:9" x14ac:dyDescent="0.25">
      <c r="A423" s="33"/>
      <c r="B423" s="33"/>
      <c r="C423" s="35"/>
      <c r="D423" s="34"/>
      <c r="E423" s="34"/>
      <c r="F423" s="178"/>
      <c r="G423" s="174"/>
      <c r="H423" s="218"/>
      <c r="I423" s="218" t="str" cm="1">
        <f t="array" ref="I423">IF(OR($C423="",$D423="",$E423="",$H423=""),"",_xlfn.SWITCH($H423,"S",5,"C",5,"D",3,"W",2,"N",0,"")*$F423)</f>
        <v/>
      </c>
    </row>
    <row r="424" spans="1:9" ht="13" x14ac:dyDescent="0.25">
      <c r="A424" s="39"/>
      <c r="B424" s="36"/>
      <c r="C424" s="40"/>
      <c r="D424" s="34"/>
      <c r="E424" s="34"/>
      <c r="F424" s="178"/>
      <c r="G424" s="174"/>
      <c r="H424" s="218"/>
      <c r="I424" s="218" t="str" cm="1">
        <f t="array" ref="I424">IF(OR($C424="",$D424="",$E424="",$H424=""),"",_xlfn.SWITCH($H424,"S",5,"C",5,"D",3,"W",2,"N",0,"")*$F424)</f>
        <v/>
      </c>
    </row>
    <row r="425" spans="1:9" x14ac:dyDescent="0.25">
      <c r="A425" s="33"/>
      <c r="B425" s="33"/>
      <c r="C425" s="35"/>
      <c r="D425" s="34"/>
      <c r="E425" s="34"/>
      <c r="F425" s="178"/>
      <c r="G425" s="174"/>
      <c r="H425" s="218"/>
      <c r="I425" s="218" t="str" cm="1">
        <f t="array" ref="I425">IF(OR($C425="",$D425="",$E425="",$H425=""),"",_xlfn.SWITCH($H425,"S",5,"C",5,"D",3,"W",2,"N",0,"")*$F425)</f>
        <v/>
      </c>
    </row>
    <row r="426" spans="1:9" x14ac:dyDescent="0.25">
      <c r="A426" s="33"/>
      <c r="B426" s="33"/>
      <c r="C426" s="35"/>
      <c r="D426" s="34"/>
      <c r="E426" s="34"/>
      <c r="F426" s="178"/>
      <c r="G426" s="174"/>
      <c r="H426" s="218"/>
      <c r="I426" s="218" t="str" cm="1">
        <f t="array" ref="I426">IF(OR($C426="",$D426="",$E426="",$H426=""),"",_xlfn.SWITCH($H426,"S",5,"C",5,"D",3,"W",2,"N",0,"")*$F426)</f>
        <v/>
      </c>
    </row>
    <row r="427" spans="1:9" ht="13" x14ac:dyDescent="0.25">
      <c r="A427" s="36"/>
      <c r="B427" s="36"/>
      <c r="C427" s="37"/>
      <c r="D427" s="34"/>
      <c r="E427" s="34"/>
      <c r="F427" s="178"/>
      <c r="G427" s="174"/>
      <c r="H427" s="218"/>
      <c r="I427" s="218" t="str" cm="1">
        <f t="array" ref="I427">IF(OR($C427="",$D427="",$E427="",$H427=""),"",_xlfn.SWITCH($H427,"S",5,"C",5,"D",3,"W",2,"N",0,"")*$F427)</f>
        <v/>
      </c>
    </row>
    <row r="428" spans="1:9" x14ac:dyDescent="0.25">
      <c r="A428" s="33"/>
      <c r="B428" s="33"/>
      <c r="C428" s="35"/>
      <c r="D428" s="34"/>
      <c r="E428" s="34"/>
      <c r="F428" s="178"/>
      <c r="G428" s="174"/>
      <c r="H428" s="218"/>
      <c r="I428" s="218" t="str" cm="1">
        <f t="array" ref="I428">IF(OR($C428="",$D428="",$E428="",$H428=""),"",_xlfn.SWITCH($H428,"S",5,"C",5,"D",3,"W",2,"N",0,"")*$F428)</f>
        <v/>
      </c>
    </row>
    <row r="429" spans="1:9" x14ac:dyDescent="0.25">
      <c r="A429" s="33"/>
      <c r="B429" s="33"/>
      <c r="C429" s="35"/>
      <c r="D429" s="34"/>
      <c r="E429" s="34"/>
      <c r="F429" s="178"/>
      <c r="G429" s="174"/>
      <c r="H429" s="218"/>
      <c r="I429" s="218" t="str" cm="1">
        <f t="array" ref="I429">IF(OR($C429="",$D429="",$E429="",$H429=""),"",_xlfn.SWITCH($H429,"S",5,"C",5,"D",3,"W",2,"N",0,"")*$F429)</f>
        <v/>
      </c>
    </row>
    <row r="430" spans="1:9" x14ac:dyDescent="0.25">
      <c r="A430" s="33"/>
      <c r="B430" s="33"/>
      <c r="C430" s="35"/>
      <c r="D430" s="34"/>
      <c r="E430" s="34"/>
      <c r="F430" s="178"/>
      <c r="G430" s="174"/>
      <c r="H430" s="218"/>
      <c r="I430" s="218" t="str" cm="1">
        <f t="array" ref="I430">IF(OR($C430="",$D430="",$E430="",$H430=""),"",_xlfn.SWITCH($H430,"S",5,"C",5,"D",3,"W",2,"N",0,"")*$F430)</f>
        <v/>
      </c>
    </row>
    <row r="431" spans="1:9" ht="13" x14ac:dyDescent="0.25">
      <c r="A431" s="36"/>
      <c r="B431" s="36"/>
      <c r="C431" s="37"/>
      <c r="D431" s="34"/>
      <c r="E431" s="34"/>
      <c r="F431" s="178"/>
      <c r="G431" s="174"/>
      <c r="H431" s="218"/>
      <c r="I431" s="218" t="str" cm="1">
        <f t="array" ref="I431">IF(OR($C431="",$D431="",$E431="",$H431=""),"",_xlfn.SWITCH($H431,"S",5,"C",5,"D",3,"W",2,"N",0,"")*$F431)</f>
        <v/>
      </c>
    </row>
    <row r="432" spans="1:9" x14ac:dyDescent="0.25">
      <c r="A432" s="33"/>
      <c r="B432" s="33"/>
      <c r="C432" s="35"/>
      <c r="D432" s="34"/>
      <c r="E432" s="34"/>
      <c r="F432" s="178"/>
      <c r="G432" s="174"/>
      <c r="H432" s="218"/>
      <c r="I432" s="218" t="str" cm="1">
        <f t="array" ref="I432">IF(OR($C432="",$D432="",$E432="",$H432=""),"",_xlfn.SWITCH($H432,"S",5,"C",5,"D",3,"W",2,"N",0,"")*$F432)</f>
        <v/>
      </c>
    </row>
    <row r="433" spans="1:9" x14ac:dyDescent="0.25">
      <c r="A433" s="33"/>
      <c r="B433" s="33"/>
      <c r="C433" s="35"/>
      <c r="D433" s="34"/>
      <c r="E433" s="34"/>
      <c r="F433" s="178"/>
      <c r="G433" s="174"/>
      <c r="H433" s="218"/>
      <c r="I433" s="218" t="str" cm="1">
        <f t="array" ref="I433">IF(OR($C433="",$D433="",$E433="",$H433=""),"",_xlfn.SWITCH($H433,"S",5,"C",5,"D",3,"W",2,"N",0,"")*$F433)</f>
        <v/>
      </c>
    </row>
    <row r="434" spans="1:9" ht="13" x14ac:dyDescent="0.25">
      <c r="A434" s="39"/>
      <c r="B434" s="36"/>
      <c r="C434" s="40"/>
      <c r="D434" s="34"/>
      <c r="E434" s="34"/>
      <c r="F434" s="178"/>
      <c r="G434" s="174"/>
      <c r="H434" s="218"/>
      <c r="I434" s="218" t="str" cm="1">
        <f t="array" ref="I434">IF(OR($C434="",$D434="",$E434="",$H434=""),"",_xlfn.SWITCH($H434,"S",5,"C",5,"D",3,"W",2,"N",0,"")*$F434)</f>
        <v/>
      </c>
    </row>
    <row r="435" spans="1:9" x14ac:dyDescent="0.25">
      <c r="A435" s="33"/>
      <c r="B435" s="33"/>
      <c r="C435" s="35"/>
      <c r="D435" s="34"/>
      <c r="E435" s="34"/>
      <c r="F435" s="178"/>
      <c r="G435" s="174"/>
      <c r="H435" s="218"/>
      <c r="I435" s="218" t="str" cm="1">
        <f t="array" ref="I435">IF(OR($C435="",$D435="",$E435="",$H435=""),"",_xlfn.SWITCH($H435,"S",5,"C",5,"D",3,"W",2,"N",0,"")*$F435)</f>
        <v/>
      </c>
    </row>
    <row r="436" spans="1:9" ht="13" x14ac:dyDescent="0.25">
      <c r="A436" s="39"/>
      <c r="B436" s="36"/>
      <c r="C436" s="40"/>
      <c r="D436" s="34"/>
      <c r="E436" s="34"/>
      <c r="F436" s="178"/>
      <c r="G436" s="174"/>
      <c r="H436" s="218"/>
      <c r="I436" s="218" t="str" cm="1">
        <f t="array" ref="I436">IF(OR($C436="",$D436="",$E436="",$H436=""),"",_xlfn.SWITCH($H436,"S",5,"C",5,"D",3,"W",2,"N",0,"")*$F436)</f>
        <v/>
      </c>
    </row>
    <row r="437" spans="1:9" x14ac:dyDescent="0.25">
      <c r="A437" s="33"/>
      <c r="B437" s="33"/>
      <c r="C437" s="35"/>
      <c r="D437" s="34"/>
    </row>
    <row r="438" spans="1:9" x14ac:dyDescent="0.25">
      <c r="A438" s="33"/>
      <c r="B438" s="33"/>
      <c r="C438" s="35"/>
      <c r="D438" s="34"/>
    </row>
    <row r="439" spans="1:9" x14ac:dyDescent="0.25">
      <c r="A439" s="33"/>
      <c r="B439" s="33"/>
      <c r="C439" s="35"/>
      <c r="D439" s="34"/>
    </row>
    <row r="440" spans="1:9" x14ac:dyDescent="0.25">
      <c r="A440" s="33"/>
      <c r="B440" s="33"/>
      <c r="C440" s="35"/>
      <c r="D440" s="34"/>
    </row>
    <row r="441" spans="1:9" x14ac:dyDescent="0.25">
      <c r="A441" s="33"/>
      <c r="B441" s="33"/>
      <c r="C441" s="35"/>
      <c r="D441" s="34"/>
    </row>
  </sheetData>
  <mergeCells count="27">
    <mergeCell ref="H1:I1"/>
    <mergeCell ref="H2:I2"/>
    <mergeCell ref="C362:C366"/>
    <mergeCell ref="A235:C235"/>
    <mergeCell ref="A210:C210"/>
    <mergeCell ref="A2:C2"/>
    <mergeCell ref="D2:E2"/>
    <mergeCell ref="D362:D366"/>
    <mergeCell ref="D204:D209"/>
    <mergeCell ref="A362:A366"/>
    <mergeCell ref="A18:E18"/>
    <mergeCell ref="A190:C190"/>
    <mergeCell ref="A318:C318"/>
    <mergeCell ref="A204:A209"/>
    <mergeCell ref="A14:E14"/>
    <mergeCell ref="A148:C148"/>
    <mergeCell ref="A304:C304"/>
    <mergeCell ref="A4:E4"/>
    <mergeCell ref="F1:G1"/>
    <mergeCell ref="F2:G2"/>
    <mergeCell ref="A221:C221"/>
    <mergeCell ref="A198:C198"/>
    <mergeCell ref="C204:C209"/>
    <mergeCell ref="A1:E1"/>
    <mergeCell ref="A6:E6"/>
    <mergeCell ref="A123:C123"/>
    <mergeCell ref="A65:C65"/>
  </mergeCells>
  <conditionalFormatting sqref="D4:D26">
    <cfRule type="expression" dxfId="49" priority="1">
      <formula>$D4="S"</formula>
    </cfRule>
    <cfRule type="expression" dxfId="48" priority="2">
      <formula>$D4="C"</formula>
    </cfRule>
    <cfRule type="expression" dxfId="47" priority="3">
      <formula>$D4="D"</formula>
    </cfRule>
    <cfRule type="expression" dxfId="46" priority="4">
      <formula>$D4="W"</formula>
    </cfRule>
    <cfRule type="expression" dxfId="45" priority="5">
      <formula>$D4="N"</formula>
    </cfRule>
  </conditionalFormatting>
  <dataValidations count="2">
    <dataValidation type="list" allowBlank="1" showInputMessage="1" showErrorMessage="1" errorTitle="Invalid response" error="Choose S, C, D, W or N from the dropdown." promptTitle="RFT response code" prompt="Select S, C, D, W or N. Add supporting detail in column E." sqref="D5 D19:D26 D15:D17 D7:D13" xr:uid="{10B60643-8C4B-44D4-A41E-CD52B6368F27}">
      <formula1>"S,C,D,W,N"</formula1>
    </dataValidation>
    <dataValidation type="list" allowBlank="1" showInputMessage="1" showErrorMessage="1" errorTitle="Invalid classification" error="Select S, C, D, W or N." promptTitle="Evaluator classification" prompt="Confirm the classification after reviewing the supplier code and explanation." sqref="H4:H436" xr:uid="{CFED9356-B52D-4B89-81D4-603B42F77E97}">
      <formula1>"S,C,D,W,N"</formula1>
    </dataValidation>
  </dataValidations>
  <pageMargins left="0.70866141732283472" right="0.70866141732283472" top="0.74803149606299213" bottom="0.74803149606299213" header="0.31496062992125978" footer="0.31496062992125978"/>
  <pageSetup paperSize="9" scale="60" fitToHeight="0" orientation="portrait"/>
  <headerFooter>
    <oddFooter>&amp;LDetailed Requirements - &amp;A&amp;CPage &amp;P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I185"/>
  <sheetViews>
    <sheetView showGridLines="0" topLeftCell="A4" zoomScale="75" zoomScaleNormal="75" zoomScaleSheetLayoutView="124" workbookViewId="0">
      <selection activeCell="K23" sqref="K23"/>
    </sheetView>
  </sheetViews>
  <sheetFormatPr defaultColWidth="9.1796875" defaultRowHeight="12.5" x14ac:dyDescent="0.25"/>
  <cols>
    <col min="1" max="1" width="12.6328125" style="10" customWidth="1"/>
    <col min="2" max="2" width="65.453125" style="10" customWidth="1"/>
    <col min="3" max="3" width="11.81640625" style="10" customWidth="1"/>
    <col min="4" max="4" width="27.36328125" style="10" customWidth="1"/>
    <col min="5" max="5" width="54.453125" style="10" customWidth="1"/>
    <col min="6" max="6" width="13.453125" style="10" customWidth="1"/>
    <col min="7" max="7" width="17.36328125" style="10" customWidth="1"/>
    <col min="8" max="8" width="22.6328125" style="10" customWidth="1"/>
    <col min="9" max="9" width="19.1796875" style="10" customWidth="1"/>
    <col min="10" max="16384" width="9.1796875" style="10"/>
  </cols>
  <sheetData>
    <row r="1" spans="1:9" s="9" customFormat="1" ht="18" x14ac:dyDescent="0.25">
      <c r="A1" s="348" t="s">
        <v>1123</v>
      </c>
      <c r="B1" s="331"/>
      <c r="C1" s="332"/>
      <c r="D1" s="331"/>
      <c r="E1" s="331"/>
      <c r="F1" s="339" t="s">
        <v>573</v>
      </c>
      <c r="G1" s="340"/>
      <c r="H1" s="338" t="s">
        <v>574</v>
      </c>
      <c r="I1" s="338"/>
    </row>
    <row r="2" spans="1:9" ht="13" x14ac:dyDescent="0.25">
      <c r="A2" s="336" t="s">
        <v>575</v>
      </c>
      <c r="B2" s="331"/>
      <c r="C2" s="337"/>
      <c r="D2" s="333" t="s">
        <v>174</v>
      </c>
      <c r="E2" s="331"/>
      <c r="F2" s="341" t="s">
        <v>576</v>
      </c>
      <c r="G2" s="342"/>
      <c r="H2" s="338" t="s">
        <v>577</v>
      </c>
      <c r="I2" s="338"/>
    </row>
    <row r="3" spans="1:9" ht="65.5" thickBot="1" x14ac:dyDescent="0.3">
      <c r="A3" s="24" t="s">
        <v>172</v>
      </c>
      <c r="B3" s="25" t="s">
        <v>173</v>
      </c>
      <c r="C3" s="25" t="s">
        <v>578</v>
      </c>
      <c r="D3" s="26" t="s">
        <v>579</v>
      </c>
      <c r="E3" s="151" t="s">
        <v>580</v>
      </c>
      <c r="F3" s="171" t="s">
        <v>176</v>
      </c>
      <c r="G3" s="207" t="s">
        <v>170</v>
      </c>
      <c r="H3" s="211" t="s">
        <v>581</v>
      </c>
      <c r="I3" s="211" t="s">
        <v>582</v>
      </c>
    </row>
    <row r="4" spans="1:9" s="52" customFormat="1" ht="25" x14ac:dyDescent="0.35">
      <c r="A4" s="68">
        <v>1</v>
      </c>
      <c r="B4" s="69" t="s">
        <v>607</v>
      </c>
      <c r="C4" s="59" t="s">
        <v>585</v>
      </c>
      <c r="D4" s="53"/>
      <c r="E4" s="183"/>
      <c r="F4" s="289">
        <v>2</v>
      </c>
      <c r="G4" s="290" t="s">
        <v>1124</v>
      </c>
      <c r="H4" s="291"/>
      <c r="I4" s="291" t="str" cm="1">
        <f t="array" ref="I4">IF(OR($C4="",$D4="",$E4="",$H4=""),"",_xlfn.SWITCH($H4,"S",5,"C",5,"D",3,"W",2,"N",0,"")*$F4)</f>
        <v/>
      </c>
    </row>
    <row r="5" spans="1:9" s="52" customFormat="1" ht="25" x14ac:dyDescent="0.35">
      <c r="A5" s="68">
        <v>2</v>
      </c>
      <c r="B5" s="69" t="s">
        <v>1125</v>
      </c>
      <c r="C5" s="59" t="s">
        <v>78</v>
      </c>
      <c r="D5" s="53"/>
      <c r="E5" s="184"/>
      <c r="F5" s="187">
        <v>1</v>
      </c>
      <c r="G5" s="292" t="s">
        <v>1126</v>
      </c>
      <c r="H5" s="291"/>
      <c r="I5" s="291" t="str" cm="1">
        <f t="array" ref="I5">IF(OR($C5="",$D5="",$E5="",$H5=""),"",_xlfn.SWITCH($H5,"S",5,"C",5,"D",3,"W",2,"N",0,"")*$F5)</f>
        <v/>
      </c>
    </row>
    <row r="6" spans="1:9" s="52" customFormat="1" ht="25" x14ac:dyDescent="0.35">
      <c r="A6" s="68">
        <v>3</v>
      </c>
      <c r="B6" s="69" t="s">
        <v>1127</v>
      </c>
      <c r="C6" s="59" t="s">
        <v>78</v>
      </c>
      <c r="D6" s="53"/>
      <c r="E6" s="184"/>
      <c r="F6" s="187">
        <v>1</v>
      </c>
      <c r="G6" s="292" t="s">
        <v>1128</v>
      </c>
      <c r="H6" s="291"/>
      <c r="I6" s="291" t="str" cm="1">
        <f t="array" ref="I6">IF(OR($C6="",$D6="",$E6="",$H6=""),"",_xlfn.SWITCH($H6,"S",5,"C",5,"D",3,"W",2,"N",0,"")*$F6)</f>
        <v/>
      </c>
    </row>
    <row r="7" spans="1:9" s="52" customFormat="1" ht="25" x14ac:dyDescent="0.35">
      <c r="A7" s="68">
        <v>4</v>
      </c>
      <c r="B7" s="69" t="s">
        <v>1129</v>
      </c>
      <c r="C7" s="59" t="s">
        <v>78</v>
      </c>
      <c r="D7" s="53"/>
      <c r="E7" s="184"/>
      <c r="F7" s="187">
        <v>1</v>
      </c>
      <c r="G7" s="292" t="s">
        <v>1130</v>
      </c>
      <c r="H7" s="291"/>
      <c r="I7" s="291" t="str" cm="1">
        <f t="array" ref="I7">IF(OR($C7="",$D7="",$E7="",$H7=""),"",_xlfn.SWITCH($H7,"S",5,"C",5,"D",3,"W",2,"N",0,"")*$F7)</f>
        <v/>
      </c>
    </row>
    <row r="8" spans="1:9" s="52" customFormat="1" ht="62.5" x14ac:dyDescent="0.35">
      <c r="A8" s="68">
        <v>5</v>
      </c>
      <c r="B8" s="69" t="s">
        <v>591</v>
      </c>
      <c r="C8" s="59" t="s">
        <v>585</v>
      </c>
      <c r="D8" s="53"/>
      <c r="E8" s="184"/>
      <c r="F8" s="187">
        <v>2</v>
      </c>
      <c r="G8" s="292" t="s">
        <v>1131</v>
      </c>
      <c r="H8" s="291"/>
      <c r="I8" s="291" t="str" cm="1">
        <f t="array" ref="I8">IF(OR($C8="",$D8="",$E8="",$H8=""),"",_xlfn.SWITCH($H8,"S",5,"C",5,"D",3,"W",2,"N",0,"")*$F8)</f>
        <v/>
      </c>
    </row>
    <row r="9" spans="1:9" s="52" customFormat="1" ht="25" x14ac:dyDescent="0.35">
      <c r="A9" s="68">
        <v>6</v>
      </c>
      <c r="B9" s="69" t="s">
        <v>1132</v>
      </c>
      <c r="C9" s="59" t="s">
        <v>585</v>
      </c>
      <c r="D9" s="53"/>
      <c r="E9" s="184"/>
      <c r="F9" s="187">
        <v>2</v>
      </c>
      <c r="G9" s="292" t="s">
        <v>1133</v>
      </c>
      <c r="H9" s="291"/>
      <c r="I9" s="291" t="str" cm="1">
        <f t="array" ref="I9">IF(OR($C9="",$D9="",$E9="",$H9=""),"",_xlfn.SWITCH($H9,"S",5,"C",5,"D",3,"W",2,"N",0,"")*$F9)</f>
        <v/>
      </c>
    </row>
    <row r="10" spans="1:9" s="52" customFormat="1" ht="25" x14ac:dyDescent="0.35">
      <c r="A10" s="68">
        <v>7</v>
      </c>
      <c r="B10" s="69" t="s">
        <v>1134</v>
      </c>
      <c r="C10" s="59" t="s">
        <v>78</v>
      </c>
      <c r="D10" s="53"/>
      <c r="E10" s="184"/>
      <c r="F10" s="187">
        <v>1</v>
      </c>
      <c r="G10" s="292" t="s">
        <v>1135</v>
      </c>
      <c r="H10" s="291"/>
      <c r="I10" s="291" t="str" cm="1">
        <f t="array" ref="I10">IF(OR($C10="",$D10="",$E10="",$H10=""),"",_xlfn.SWITCH($H10,"S",5,"C",5,"D",3,"W",2,"N",0,"")*$F10)</f>
        <v/>
      </c>
    </row>
    <row r="11" spans="1:9" s="52" customFormat="1" ht="14.5" x14ac:dyDescent="0.35">
      <c r="A11" s="68">
        <v>8</v>
      </c>
      <c r="B11" s="69" t="s">
        <v>1136</v>
      </c>
      <c r="C11" s="59" t="s">
        <v>78</v>
      </c>
      <c r="D11" s="53"/>
      <c r="E11" s="184"/>
      <c r="F11" s="187">
        <v>1</v>
      </c>
      <c r="G11" s="292" t="s">
        <v>1137</v>
      </c>
      <c r="H11" s="291"/>
      <c r="I11" s="291" t="str" cm="1">
        <f t="array" ref="I11">IF(OR($C11="",$D11="",$E11="",$H11=""),"",_xlfn.SWITCH($H11,"S",5,"C",5,"D",3,"W",2,"N",0,"")*$F11)</f>
        <v/>
      </c>
    </row>
    <row r="12" spans="1:9" s="52" customFormat="1" ht="14.5" x14ac:dyDescent="0.35">
      <c r="A12" s="68">
        <v>9</v>
      </c>
      <c r="B12" s="69" t="s">
        <v>1138</v>
      </c>
      <c r="C12" s="59" t="s">
        <v>585</v>
      </c>
      <c r="D12" s="53"/>
      <c r="E12" s="185"/>
      <c r="F12" s="187">
        <v>2</v>
      </c>
      <c r="G12" s="292" t="s">
        <v>1139</v>
      </c>
      <c r="H12" s="291"/>
      <c r="I12" s="291" t="str" cm="1">
        <f t="array" ref="I12">IF(OR($C12="",$D12="",$E12="",$H12=""),"",_xlfn.SWITCH($H12,"S",5,"C",5,"D",3,"W",2,"N",0,"")*$F12)</f>
        <v/>
      </c>
    </row>
    <row r="13" spans="1:9" s="52" customFormat="1" ht="25" x14ac:dyDescent="0.35">
      <c r="A13" s="68">
        <v>10</v>
      </c>
      <c r="B13" s="69" t="s">
        <v>1140</v>
      </c>
      <c r="C13" s="59" t="s">
        <v>585</v>
      </c>
      <c r="D13" s="53"/>
      <c r="E13" s="184"/>
      <c r="F13" s="187">
        <v>2</v>
      </c>
      <c r="G13" s="292" t="s">
        <v>1141</v>
      </c>
      <c r="H13" s="291"/>
      <c r="I13" s="291" t="str" cm="1">
        <f t="array" ref="I13">IF(OR($C13="",$D13="",$E13="",$H13=""),"",_xlfn.SWITCH($H13,"S",5,"C",5,"D",3,"W",2,"N",0,"")*$F13)</f>
        <v/>
      </c>
    </row>
    <row r="14" spans="1:9" s="52" customFormat="1" ht="25" x14ac:dyDescent="0.35">
      <c r="A14" s="68">
        <v>11</v>
      </c>
      <c r="B14" s="69" t="s">
        <v>1142</v>
      </c>
      <c r="C14" s="59" t="s">
        <v>585</v>
      </c>
      <c r="D14" s="53"/>
      <c r="E14" s="184"/>
      <c r="F14" s="187">
        <v>2</v>
      </c>
      <c r="G14" s="292" t="s">
        <v>1143</v>
      </c>
      <c r="H14" s="291"/>
      <c r="I14" s="291" t="str" cm="1">
        <f t="array" ref="I14">IF(OR($C14="",$D14="",$E14="",$H14=""),"",_xlfn.SWITCH($H14,"S",5,"C",5,"D",3,"W",2,"N",0,"")*$F14)</f>
        <v/>
      </c>
    </row>
    <row r="15" spans="1:9" s="52" customFormat="1" ht="14.5" x14ac:dyDescent="0.35">
      <c r="A15" s="68">
        <v>12</v>
      </c>
      <c r="B15" s="69" t="s">
        <v>1144</v>
      </c>
      <c r="C15" s="59" t="s">
        <v>585</v>
      </c>
      <c r="D15" s="53"/>
      <c r="E15" s="184"/>
      <c r="F15" s="187">
        <v>2</v>
      </c>
      <c r="G15" s="292" t="s">
        <v>1145</v>
      </c>
      <c r="H15" s="291"/>
      <c r="I15" s="291" t="str" cm="1">
        <f t="array" ref="I15">IF(OR($C15="",$D15="",$E15="",$H15=""),"",_xlfn.SWITCH($H15,"S",5,"C",5,"D",3,"W",2,"N",0,"")*$F15)</f>
        <v/>
      </c>
    </row>
    <row r="16" spans="1:9" s="52" customFormat="1" ht="14.5" x14ac:dyDescent="0.35">
      <c r="A16" s="68">
        <v>13</v>
      </c>
      <c r="B16" s="69" t="s">
        <v>1146</v>
      </c>
      <c r="C16" s="59" t="s">
        <v>585</v>
      </c>
      <c r="D16" s="53"/>
      <c r="E16" s="184"/>
      <c r="F16" s="187">
        <v>2</v>
      </c>
      <c r="G16" s="292" t="s">
        <v>1147</v>
      </c>
      <c r="H16" s="291"/>
      <c r="I16" s="291" t="str" cm="1">
        <f t="array" ref="I16">IF(OR($C16="",$D16="",$E16="",$H16=""),"",_xlfn.SWITCH($H16,"S",5,"C",5,"D",3,"W",2,"N",0,"")*$F16)</f>
        <v/>
      </c>
    </row>
    <row r="17" spans="1:9" s="52" customFormat="1" ht="14.5" x14ac:dyDescent="0.35">
      <c r="A17" s="68">
        <v>14</v>
      </c>
      <c r="B17" s="69" t="s">
        <v>1148</v>
      </c>
      <c r="C17" s="59" t="s">
        <v>585</v>
      </c>
      <c r="D17" s="53"/>
      <c r="E17" s="184"/>
      <c r="F17" s="187">
        <v>2</v>
      </c>
      <c r="G17" s="292" t="s">
        <v>1149</v>
      </c>
      <c r="H17" s="291"/>
      <c r="I17" s="291" t="str" cm="1">
        <f t="array" ref="I17">IF(OR($C17="",$D17="",$E17="",$H17=""),"",_xlfn.SWITCH($H17,"S",5,"C",5,"D",3,"W",2,"N",0,"")*$F17)</f>
        <v/>
      </c>
    </row>
    <row r="18" spans="1:9" s="52" customFormat="1" ht="14.5" x14ac:dyDescent="0.35">
      <c r="A18" s="68">
        <v>15</v>
      </c>
      <c r="B18" s="69" t="s">
        <v>1150</v>
      </c>
      <c r="C18" s="59" t="s">
        <v>78</v>
      </c>
      <c r="D18" s="53"/>
      <c r="E18" s="184"/>
      <c r="F18" s="187">
        <v>1</v>
      </c>
      <c r="G18" s="292" t="s">
        <v>1151</v>
      </c>
      <c r="H18" s="291"/>
      <c r="I18" s="291" t="str" cm="1">
        <f t="array" ref="I18">IF(OR($C18="",$D18="",$E18="",$H18=""),"",_xlfn.SWITCH($H18,"S",5,"C",5,"D",3,"W",2,"N",0,"")*$F18)</f>
        <v/>
      </c>
    </row>
    <row r="19" spans="1:9" s="52" customFormat="1" ht="14.5" x14ac:dyDescent="0.35">
      <c r="A19" s="68">
        <v>16</v>
      </c>
      <c r="B19" s="69" t="s">
        <v>1152</v>
      </c>
      <c r="C19" s="59" t="s">
        <v>78</v>
      </c>
      <c r="D19" s="53"/>
      <c r="E19" s="184"/>
      <c r="F19" s="187">
        <v>1</v>
      </c>
      <c r="G19" s="292" t="s">
        <v>1153</v>
      </c>
      <c r="H19" s="291"/>
      <c r="I19" s="291" t="str" cm="1">
        <f t="array" ref="I19">IF(OR($C19="",$D19="",$E19="",$H19=""),"",_xlfn.SWITCH($H19,"S",5,"C",5,"D",3,"W",2,"N",0,"")*$F19)</f>
        <v/>
      </c>
    </row>
    <row r="20" spans="1:9" s="52" customFormat="1" ht="14.5" x14ac:dyDescent="0.35">
      <c r="A20" s="68">
        <v>17</v>
      </c>
      <c r="B20" s="69" t="s">
        <v>1154</v>
      </c>
      <c r="C20" s="59" t="s">
        <v>585</v>
      </c>
      <c r="D20" s="53"/>
      <c r="E20" s="184"/>
      <c r="F20" s="187">
        <v>2</v>
      </c>
      <c r="G20" s="292" t="s">
        <v>1155</v>
      </c>
      <c r="H20" s="291"/>
      <c r="I20" s="291" t="str" cm="1">
        <f t="array" ref="I20">IF(OR($C20="",$D20="",$E20="",$H20=""),"",_xlfn.SWITCH($H20,"S",5,"C",5,"D",3,"W",2,"N",0,"")*$F20)</f>
        <v/>
      </c>
    </row>
    <row r="21" spans="1:9" s="52" customFormat="1" ht="14.5" x14ac:dyDescent="0.35">
      <c r="A21" s="68">
        <v>18</v>
      </c>
      <c r="B21" s="69" t="s">
        <v>1156</v>
      </c>
      <c r="C21" s="59" t="s">
        <v>585</v>
      </c>
      <c r="D21" s="53"/>
      <c r="E21" s="184"/>
      <c r="F21" s="187">
        <v>2</v>
      </c>
      <c r="G21" s="292" t="s">
        <v>1157</v>
      </c>
      <c r="H21" s="291"/>
      <c r="I21" s="291" t="str" cm="1">
        <f t="array" ref="I21">IF(OR($C21="",$D21="",$E21="",$H21=""),"",_xlfn.SWITCH($H21,"S",5,"C",5,"D",3,"W",2,"N",0,"")*$F21)</f>
        <v/>
      </c>
    </row>
    <row r="22" spans="1:9" s="52" customFormat="1" ht="14.5" x14ac:dyDescent="0.35">
      <c r="A22" s="68">
        <v>19</v>
      </c>
      <c r="B22" s="69" t="s">
        <v>1158</v>
      </c>
      <c r="C22" s="59" t="s">
        <v>585</v>
      </c>
      <c r="D22" s="53"/>
      <c r="E22" s="184"/>
      <c r="F22" s="187">
        <v>2</v>
      </c>
      <c r="G22" s="292" t="s">
        <v>1159</v>
      </c>
      <c r="H22" s="291"/>
      <c r="I22" s="291" t="str" cm="1">
        <f t="array" ref="I22">IF(OR($C22="",$D22="",$E22="",$H22=""),"",_xlfn.SWITCH($H22,"S",5,"C",5,"D",3,"W",2,"N",0,"")*$F22)</f>
        <v/>
      </c>
    </row>
    <row r="23" spans="1:9" s="52" customFormat="1" ht="14.5" x14ac:dyDescent="0.35">
      <c r="A23" s="68">
        <v>20</v>
      </c>
      <c r="B23" s="69" t="s">
        <v>1160</v>
      </c>
      <c r="C23" s="59" t="s">
        <v>585</v>
      </c>
      <c r="D23" s="53"/>
      <c r="E23" s="184"/>
      <c r="F23" s="187">
        <v>2</v>
      </c>
      <c r="G23" s="292" t="s">
        <v>1161</v>
      </c>
      <c r="H23" s="291"/>
      <c r="I23" s="291" t="str" cm="1">
        <f t="array" ref="I23">IF(OR($C23="",$D23="",$E23="",$H23=""),"",_xlfn.SWITCH($H23,"S",5,"C",5,"D",3,"W",2,"N",0,"")*$F23)</f>
        <v/>
      </c>
    </row>
    <row r="24" spans="1:9" s="52" customFormat="1" ht="14.5" x14ac:dyDescent="0.35">
      <c r="A24" s="68">
        <v>21</v>
      </c>
      <c r="B24" s="69" t="s">
        <v>1162</v>
      </c>
      <c r="C24" s="59" t="s">
        <v>585</v>
      </c>
      <c r="D24" s="53"/>
      <c r="E24" s="184"/>
      <c r="F24" s="187">
        <v>2</v>
      </c>
      <c r="G24" s="292" t="s">
        <v>1163</v>
      </c>
      <c r="H24" s="291"/>
      <c r="I24" s="291" t="str" cm="1">
        <f t="array" ref="I24">IF(OR($C24="",$D24="",$E24="",$H24=""),"",_xlfn.SWITCH($H24,"S",5,"C",5,"D",3,"W",2,"N",0,"")*$F24)</f>
        <v/>
      </c>
    </row>
    <row r="25" spans="1:9" s="52" customFormat="1" ht="25" x14ac:dyDescent="0.35">
      <c r="A25" s="68">
        <v>22</v>
      </c>
      <c r="B25" s="69" t="s">
        <v>1164</v>
      </c>
      <c r="C25" s="59" t="s">
        <v>585</v>
      </c>
      <c r="D25" s="53"/>
      <c r="E25" s="184"/>
      <c r="F25" s="187">
        <v>2</v>
      </c>
      <c r="G25" s="292" t="s">
        <v>1165</v>
      </c>
      <c r="H25" s="291"/>
      <c r="I25" s="291" t="str" cm="1">
        <f t="array" ref="I25">IF(OR($C25="",$D25="",$E25="",$H25=""),"",_xlfn.SWITCH($H25,"S",5,"C",5,"D",3,"W",2,"N",0,"")*$F25)</f>
        <v/>
      </c>
    </row>
    <row r="26" spans="1:9" s="52" customFormat="1" ht="14.5" x14ac:dyDescent="0.35">
      <c r="A26" s="68">
        <v>23</v>
      </c>
      <c r="B26" s="69" t="s">
        <v>1166</v>
      </c>
      <c r="C26" s="59" t="s">
        <v>585</v>
      </c>
      <c r="D26" s="53"/>
      <c r="E26" s="184"/>
      <c r="F26" s="187">
        <v>2</v>
      </c>
      <c r="G26" s="292" t="s">
        <v>1167</v>
      </c>
      <c r="H26" s="291"/>
      <c r="I26" s="291" t="str" cm="1">
        <f t="array" ref="I26">IF(OR($C26="",$D26="",$E26="",$H26=""),"",_xlfn.SWITCH($H26,"S",5,"C",5,"D",3,"W",2,"N",0,"")*$F26)</f>
        <v/>
      </c>
    </row>
    <row r="27" spans="1:9" s="52" customFormat="1" ht="14.5" x14ac:dyDescent="0.35">
      <c r="A27" s="68">
        <v>24</v>
      </c>
      <c r="B27" s="69" t="s">
        <v>1168</v>
      </c>
      <c r="C27" s="59" t="s">
        <v>585</v>
      </c>
      <c r="D27" s="53"/>
      <c r="E27" s="184"/>
      <c r="F27" s="187">
        <v>2</v>
      </c>
      <c r="G27" s="292" t="s">
        <v>1169</v>
      </c>
      <c r="H27" s="291"/>
      <c r="I27" s="291" t="str" cm="1">
        <f t="array" ref="I27">IF(OR($C27="",$D27="",$E27="",$H27=""),"",_xlfn.SWITCH($H27,"S",5,"C",5,"D",3,"W",2,"N",0,"")*$F27)</f>
        <v/>
      </c>
    </row>
    <row r="28" spans="1:9" s="52" customFormat="1" ht="37.5" x14ac:dyDescent="0.35">
      <c r="A28" s="68">
        <v>25</v>
      </c>
      <c r="B28" s="69" t="s">
        <v>1170</v>
      </c>
      <c r="C28" s="59" t="s">
        <v>78</v>
      </c>
      <c r="D28" s="53"/>
      <c r="E28" s="184"/>
      <c r="F28" s="187">
        <v>1</v>
      </c>
      <c r="G28" s="292" t="s">
        <v>1171</v>
      </c>
      <c r="H28" s="291"/>
      <c r="I28" s="291" t="str" cm="1">
        <f t="array" ref="I28">IF(OR($C28="",$D28="",$E28="",$H28=""),"",_xlfn.SWITCH($H28,"S",5,"C",5,"D",3,"W",2,"N",0,"")*$F28)</f>
        <v/>
      </c>
    </row>
    <row r="29" spans="1:9" s="52" customFormat="1" ht="14.5" x14ac:dyDescent="0.35">
      <c r="A29" s="68">
        <v>26</v>
      </c>
      <c r="B29" s="69" t="s">
        <v>1172</v>
      </c>
      <c r="C29" s="59" t="s">
        <v>78</v>
      </c>
      <c r="D29" s="53"/>
      <c r="E29" s="184"/>
      <c r="F29" s="187">
        <v>1</v>
      </c>
      <c r="G29" s="292" t="s">
        <v>1173</v>
      </c>
      <c r="H29" s="291"/>
      <c r="I29" s="291" t="str" cm="1">
        <f t="array" ref="I29">IF(OR($C29="",$D29="",$E29="",$H29=""),"",_xlfn.SWITCH($H29,"S",5,"C",5,"D",3,"W",2,"N",0,"")*$F29)</f>
        <v/>
      </c>
    </row>
    <row r="30" spans="1:9" s="52" customFormat="1" ht="25" x14ac:dyDescent="0.35">
      <c r="A30" s="68">
        <v>27</v>
      </c>
      <c r="B30" s="69" t="s">
        <v>1174</v>
      </c>
      <c r="C30" s="59" t="s">
        <v>78</v>
      </c>
      <c r="D30" s="53"/>
      <c r="E30" s="184"/>
      <c r="F30" s="187">
        <v>1</v>
      </c>
      <c r="G30" s="292" t="s">
        <v>1175</v>
      </c>
      <c r="H30" s="291"/>
      <c r="I30" s="291" t="str" cm="1">
        <f t="array" ref="I30">IF(OR($C30="",$D30="",$E30="",$H30=""),"",_xlfn.SWITCH($H30,"S",5,"C",5,"D",3,"W",2,"N",0,"")*$F30)</f>
        <v/>
      </c>
    </row>
    <row r="31" spans="1:9" s="1" customFormat="1" ht="14" x14ac:dyDescent="0.25">
      <c r="A31" s="349" t="s">
        <v>1176</v>
      </c>
      <c r="B31" s="331"/>
      <c r="C31" s="332"/>
      <c r="D31" s="331"/>
      <c r="E31" s="331"/>
      <c r="F31" s="163"/>
      <c r="G31" s="216"/>
      <c r="H31" s="218"/>
      <c r="I31" s="218" t="str" cm="1">
        <f t="array" ref="I31">IF(OR($C31="",$D31="",$E31="",$H31=""),"",_xlfn.SWITCH($H31,"S",5,"C",5,"D",3,"W",2,"N",0,"")*$F31)</f>
        <v/>
      </c>
    </row>
    <row r="32" spans="1:9" s="32" customFormat="1" x14ac:dyDescent="0.25">
      <c r="A32" s="68">
        <f>A30+1</f>
        <v>28</v>
      </c>
      <c r="B32" s="58" t="s">
        <v>1177</v>
      </c>
      <c r="C32" s="59" t="s">
        <v>78</v>
      </c>
      <c r="D32" s="27"/>
      <c r="E32" s="152"/>
      <c r="F32" s="166">
        <v>1</v>
      </c>
      <c r="G32" s="215" t="s">
        <v>1178</v>
      </c>
      <c r="H32" s="225"/>
      <c r="I32" s="225" t="str" cm="1">
        <f t="array" ref="I32">IF(OR($C32="",$D32="",$E32="",$H32=""),"",_xlfn.SWITCH($H32,"S",5,"C",5,"D",3,"W",2,"N",0,"")*$F32)</f>
        <v/>
      </c>
    </row>
    <row r="33" spans="1:9" s="32" customFormat="1" x14ac:dyDescent="0.25">
      <c r="A33" s="68">
        <f>A32+1</f>
        <v>29</v>
      </c>
      <c r="B33" s="58" t="s">
        <v>1179</v>
      </c>
      <c r="C33" s="59" t="s">
        <v>78</v>
      </c>
      <c r="D33" s="27"/>
      <c r="E33" s="152"/>
      <c r="F33" s="166">
        <v>1</v>
      </c>
      <c r="G33" s="215" t="s">
        <v>1180</v>
      </c>
      <c r="H33" s="225"/>
      <c r="I33" s="225" t="str" cm="1">
        <f t="array" ref="I33">IF(OR($C33="",$D33="",$E33="",$H33=""),"",_xlfn.SWITCH($H33,"S",5,"C",5,"D",3,"W",2,"N",0,"")*$F33)</f>
        <v/>
      </c>
    </row>
    <row r="34" spans="1:9" x14ac:dyDescent="0.25">
      <c r="A34" s="19"/>
      <c r="B34" s="19"/>
      <c r="C34" s="20"/>
      <c r="D34" s="18"/>
      <c r="E34" s="18"/>
      <c r="F34" s="188"/>
      <c r="G34" s="186"/>
      <c r="H34" s="212"/>
      <c r="I34" s="212" t="str" cm="1">
        <f t="array" ref="I34">IF(OR($C34="",$D34="",$E34="",$H34=""),"",_xlfn.SWITCH($H34,"S",5,"C",5,"D",3,"W",2,"N",0,"")*$F34)</f>
        <v/>
      </c>
    </row>
    <row r="35" spans="1:9" x14ac:dyDescent="0.25">
      <c r="A35" s="19"/>
      <c r="B35" s="19"/>
      <c r="C35" s="20"/>
      <c r="D35" s="18"/>
      <c r="E35" s="18"/>
      <c r="F35" s="188"/>
      <c r="G35" s="186"/>
      <c r="H35" s="212"/>
      <c r="I35" s="212" t="str" cm="1">
        <f t="array" ref="I35">IF(OR($C35="",$D35="",$E35="",$H35=""),"",_xlfn.SWITCH($H35,"S",5,"C",5,"D",3,"W",2,"N",0,"")*$F35)</f>
        <v/>
      </c>
    </row>
    <row r="36" spans="1:9" x14ac:dyDescent="0.25">
      <c r="A36" s="19"/>
      <c r="B36" s="19"/>
      <c r="C36" s="20"/>
      <c r="D36" s="18"/>
      <c r="E36" s="18"/>
      <c r="F36" s="188"/>
      <c r="G36" s="186"/>
      <c r="H36" s="212"/>
      <c r="I36" s="212" t="str" cm="1">
        <f t="array" ref="I36">IF(OR($C36="",$D36="",$E36="",$H36=""),"",_xlfn.SWITCH($H36,"S",5,"C",5,"D",3,"W",2,"N",0,"")*$F36)</f>
        <v/>
      </c>
    </row>
    <row r="37" spans="1:9" x14ac:dyDescent="0.25">
      <c r="A37" s="19"/>
      <c r="B37" s="19"/>
      <c r="C37" s="20"/>
      <c r="D37" s="18"/>
      <c r="E37" s="18"/>
      <c r="F37" s="188"/>
      <c r="G37" s="186"/>
      <c r="H37" s="212"/>
      <c r="I37" s="212" t="str" cm="1">
        <f t="array" ref="I37">IF(OR($C37="",$D37="",$E37="",$H37=""),"",_xlfn.SWITCH($H37,"S",5,"C",5,"D",3,"W",2,"N",0,"")*$F37)</f>
        <v/>
      </c>
    </row>
    <row r="38" spans="1:9" x14ac:dyDescent="0.25">
      <c r="A38" s="19"/>
      <c r="B38" s="19"/>
      <c r="C38" s="20"/>
      <c r="D38" s="18"/>
      <c r="E38" s="18"/>
      <c r="F38" s="188"/>
      <c r="G38" s="186"/>
      <c r="H38" s="212"/>
      <c r="I38" s="212" t="str" cm="1">
        <f t="array" ref="I38">IF(OR($C38="",$D38="",$E38="",$H38=""),"",_xlfn.SWITCH($H38,"S",5,"C",5,"D",3,"W",2,"N",0,"")*$F38)</f>
        <v/>
      </c>
    </row>
    <row r="39" spans="1:9" x14ac:dyDescent="0.25">
      <c r="A39" s="19"/>
      <c r="B39" s="19"/>
      <c r="C39" s="20"/>
      <c r="D39" s="18"/>
      <c r="E39" s="18"/>
      <c r="F39" s="188"/>
      <c r="G39" s="186"/>
      <c r="H39" s="212"/>
      <c r="I39" s="212" t="str" cm="1">
        <f t="array" ref="I39">IF(OR($C39="",$D39="",$E39="",$H39=""),"",_xlfn.SWITCH($H39,"S",5,"C",5,"D",3,"W",2,"N",0,"")*$F39)</f>
        <v/>
      </c>
    </row>
    <row r="40" spans="1:9" x14ac:dyDescent="0.25">
      <c r="A40" s="19"/>
      <c r="B40" s="19"/>
      <c r="C40" s="20"/>
      <c r="D40" s="18"/>
      <c r="E40" s="18"/>
      <c r="F40" s="188"/>
      <c r="G40" s="186"/>
      <c r="H40" s="212"/>
      <c r="I40" s="212" t="str" cm="1">
        <f t="array" ref="I40">IF(OR($C40="",$D40="",$E40="",$H40=""),"",_xlfn.SWITCH($H40,"S",5,"C",5,"D",3,"W",2,"N",0,"")*$F40)</f>
        <v/>
      </c>
    </row>
    <row r="41" spans="1:9" x14ac:dyDescent="0.25">
      <c r="A41" s="3"/>
      <c r="B41" s="3"/>
      <c r="C41" s="4"/>
      <c r="D41" s="18"/>
      <c r="E41" s="18"/>
      <c r="F41" s="188"/>
      <c r="G41" s="186"/>
      <c r="H41" s="212"/>
      <c r="I41" s="212" t="str" cm="1">
        <f t="array" ref="I41">IF(OR($C41="",$D41="",$E41="",$H41=""),"",_xlfn.SWITCH($H41,"S",5,"C",5,"D",3,"W",2,"N",0,"")*$F41)</f>
        <v/>
      </c>
    </row>
    <row r="42" spans="1:9" x14ac:dyDescent="0.25">
      <c r="A42" s="19"/>
      <c r="B42" s="19"/>
      <c r="C42" s="20"/>
      <c r="D42" s="18"/>
      <c r="E42" s="18"/>
      <c r="F42" s="188"/>
      <c r="G42" s="186"/>
      <c r="H42" s="212"/>
      <c r="I42" s="212" t="str" cm="1">
        <f t="array" ref="I42">IF(OR($C42="",$D42="",$E42="",$H42=""),"",_xlfn.SWITCH($H42,"S",5,"C",5,"D",3,"W",2,"N",0,"")*$F42)</f>
        <v/>
      </c>
    </row>
    <row r="43" spans="1:9" x14ac:dyDescent="0.25">
      <c r="A43" s="19"/>
      <c r="B43" s="19"/>
      <c r="C43" s="20"/>
      <c r="D43" s="18"/>
      <c r="E43" s="18"/>
      <c r="F43" s="188"/>
      <c r="G43" s="186"/>
      <c r="H43" s="212"/>
      <c r="I43" s="212" t="str" cm="1">
        <f t="array" ref="I43">IF(OR($C43="",$D43="",$E43="",$H43=""),"",_xlfn.SWITCH($H43,"S",5,"C",5,"D",3,"W",2,"N",0,"")*$F43)</f>
        <v/>
      </c>
    </row>
    <row r="44" spans="1:9" x14ac:dyDescent="0.25">
      <c r="A44" s="19"/>
      <c r="B44" s="19"/>
      <c r="C44" s="20"/>
      <c r="D44" s="18"/>
      <c r="E44" s="18"/>
      <c r="F44" s="188"/>
      <c r="G44" s="186"/>
      <c r="H44" s="212"/>
      <c r="I44" s="212" t="str" cm="1">
        <f t="array" ref="I44">IF(OR($C44="",$D44="",$E44="",$H44=""),"",_xlfn.SWITCH($H44,"S",5,"C",5,"D",3,"W",2,"N",0,"")*$F44)</f>
        <v/>
      </c>
    </row>
    <row r="45" spans="1:9" x14ac:dyDescent="0.25">
      <c r="A45" s="19"/>
      <c r="B45" s="19"/>
      <c r="C45" s="20"/>
      <c r="D45" s="18"/>
      <c r="E45" s="18"/>
      <c r="F45" s="188"/>
      <c r="G45" s="186"/>
      <c r="H45" s="212"/>
      <c r="I45" s="212" t="str" cm="1">
        <f t="array" ref="I45">IF(OR($C45="",$D45="",$E45="",$H45=""),"",_xlfn.SWITCH($H45,"S",5,"C",5,"D",3,"W",2,"N",0,"")*$F45)</f>
        <v/>
      </c>
    </row>
    <row r="46" spans="1:9" x14ac:dyDescent="0.25">
      <c r="A46" s="19"/>
      <c r="B46" s="19"/>
      <c r="C46" s="20"/>
      <c r="D46" s="18"/>
      <c r="E46" s="18"/>
      <c r="F46" s="188"/>
      <c r="G46" s="186"/>
      <c r="H46" s="212"/>
      <c r="I46" s="212" t="str" cm="1">
        <f t="array" ref="I46">IF(OR($C46="",$D46="",$E46="",$H46=""),"",_xlfn.SWITCH($H46,"S",5,"C",5,"D",3,"W",2,"N",0,"")*$F46)</f>
        <v/>
      </c>
    </row>
    <row r="47" spans="1:9" x14ac:dyDescent="0.25">
      <c r="A47" s="19"/>
      <c r="B47" s="19"/>
      <c r="C47" s="20"/>
      <c r="D47" s="18"/>
      <c r="E47" s="18"/>
      <c r="F47" s="188"/>
      <c r="G47" s="186"/>
      <c r="H47" s="212"/>
      <c r="I47" s="212" t="str" cm="1">
        <f t="array" ref="I47">IF(OR($C47="",$D47="",$E47="",$H47=""),"",_xlfn.SWITCH($H47,"S",5,"C",5,"D",3,"W",2,"N",0,"")*$F47)</f>
        <v/>
      </c>
    </row>
    <row r="48" spans="1:9" x14ac:dyDescent="0.25">
      <c r="A48" s="19"/>
      <c r="B48" s="19"/>
      <c r="C48" s="20"/>
      <c r="D48" s="18"/>
      <c r="E48" s="18"/>
      <c r="F48" s="188"/>
      <c r="G48" s="186"/>
      <c r="H48" s="212"/>
      <c r="I48" s="212" t="str" cm="1">
        <f t="array" ref="I48">IF(OR($C48="",$D48="",$E48="",$H48=""),"",_xlfn.SWITCH($H48,"S",5,"C",5,"D",3,"W",2,"N",0,"")*$F48)</f>
        <v/>
      </c>
    </row>
    <row r="49" spans="1:9" x14ac:dyDescent="0.25">
      <c r="A49" s="19"/>
      <c r="B49" s="19"/>
      <c r="C49" s="20"/>
      <c r="D49" s="18"/>
      <c r="E49" s="18"/>
      <c r="F49" s="188"/>
      <c r="G49" s="186"/>
      <c r="H49" s="212"/>
      <c r="I49" s="212" t="str" cm="1">
        <f t="array" ref="I49">IF(OR($C49="",$D49="",$E49="",$H49=""),"",_xlfn.SWITCH($H49,"S",5,"C",5,"D",3,"W",2,"N",0,"")*$F49)</f>
        <v/>
      </c>
    </row>
    <row r="50" spans="1:9" x14ac:dyDescent="0.25">
      <c r="A50" s="19"/>
      <c r="B50" s="19"/>
      <c r="C50" s="20"/>
      <c r="D50" s="18"/>
      <c r="E50" s="18"/>
      <c r="F50" s="188"/>
      <c r="G50" s="186"/>
      <c r="H50" s="212"/>
      <c r="I50" s="212" t="str" cm="1">
        <f t="array" ref="I50">IF(OR($C50="",$D50="",$E50="",$H50=""),"",_xlfn.SWITCH($H50,"S",5,"C",5,"D",3,"W",2,"N",0,"")*$F50)</f>
        <v/>
      </c>
    </row>
    <row r="51" spans="1:9" x14ac:dyDescent="0.25">
      <c r="A51" s="19"/>
      <c r="B51" s="19"/>
      <c r="C51" s="20"/>
      <c r="D51" s="18"/>
      <c r="E51" s="18"/>
      <c r="F51" s="188"/>
      <c r="G51" s="186"/>
      <c r="H51" s="212"/>
      <c r="I51" s="212" t="str" cm="1">
        <f t="array" ref="I51">IF(OR($C51="",$D51="",$E51="",$H51=""),"",_xlfn.SWITCH($H51,"S",5,"C",5,"D",3,"W",2,"N",0,"")*$F51)</f>
        <v/>
      </c>
    </row>
    <row r="52" spans="1:9" x14ac:dyDescent="0.25">
      <c r="A52" s="19"/>
      <c r="B52" s="19"/>
      <c r="C52" s="20"/>
      <c r="D52" s="18"/>
      <c r="E52" s="18"/>
      <c r="F52" s="188"/>
      <c r="G52" s="186"/>
      <c r="H52" s="212"/>
      <c r="I52" s="212" t="str" cm="1">
        <f t="array" ref="I52">IF(OR($C52="",$D52="",$E52="",$H52=""),"",_xlfn.SWITCH($H52,"S",5,"C",5,"D",3,"W",2,"N",0,"")*$F52)</f>
        <v/>
      </c>
    </row>
    <row r="53" spans="1:9" x14ac:dyDescent="0.25">
      <c r="A53" s="3"/>
      <c r="B53" s="3"/>
      <c r="C53" s="4"/>
      <c r="D53" s="18"/>
      <c r="E53" s="18"/>
      <c r="F53" s="188"/>
      <c r="G53" s="186"/>
      <c r="H53" s="212"/>
      <c r="I53" s="212" t="str" cm="1">
        <f t="array" ref="I53">IF(OR($C53="",$D53="",$E53="",$H53=""),"",_xlfn.SWITCH($H53,"S",5,"C",5,"D",3,"W",2,"N",0,"")*$F53)</f>
        <v/>
      </c>
    </row>
    <row r="54" spans="1:9" x14ac:dyDescent="0.25">
      <c r="A54" s="19"/>
      <c r="B54" s="19"/>
      <c r="C54" s="20"/>
      <c r="D54" s="18"/>
      <c r="E54" s="18"/>
      <c r="F54" s="188"/>
      <c r="G54" s="186"/>
      <c r="H54" s="212"/>
      <c r="I54" s="212" t="str" cm="1">
        <f t="array" ref="I54">IF(OR($C54="",$D54="",$E54="",$H54=""),"",_xlfn.SWITCH($H54,"S",5,"C",5,"D",3,"W",2,"N",0,"")*$F54)</f>
        <v/>
      </c>
    </row>
    <row r="55" spans="1:9" x14ac:dyDescent="0.25">
      <c r="A55" s="19"/>
      <c r="B55" s="19"/>
      <c r="C55" s="20"/>
      <c r="D55" s="18"/>
      <c r="E55" s="18"/>
      <c r="F55" s="188"/>
      <c r="G55" s="186"/>
      <c r="H55" s="212"/>
      <c r="I55" s="212" t="str" cm="1">
        <f t="array" ref="I55">IF(OR($C55="",$D55="",$E55="",$H55=""),"",_xlfn.SWITCH($H55,"S",5,"C",5,"D",3,"W",2,"N",0,"")*$F55)</f>
        <v/>
      </c>
    </row>
    <row r="56" spans="1:9" x14ac:dyDescent="0.25">
      <c r="A56" s="19"/>
      <c r="B56" s="19"/>
      <c r="C56" s="20"/>
      <c r="D56" s="18"/>
      <c r="E56" s="18"/>
      <c r="F56" s="188"/>
      <c r="G56" s="186"/>
      <c r="H56" s="212"/>
      <c r="I56" s="212" t="str" cm="1">
        <f t="array" ref="I56">IF(OR($C56="",$D56="",$E56="",$H56=""),"",_xlfn.SWITCH($H56,"S",5,"C",5,"D",3,"W",2,"N",0,"")*$F56)</f>
        <v/>
      </c>
    </row>
    <row r="57" spans="1:9" x14ac:dyDescent="0.25">
      <c r="A57" s="19"/>
      <c r="B57" s="19"/>
      <c r="C57" s="20"/>
      <c r="D57" s="18"/>
      <c r="E57" s="18"/>
      <c r="F57" s="188"/>
      <c r="G57" s="186"/>
      <c r="H57" s="212"/>
      <c r="I57" s="212" t="str" cm="1">
        <f t="array" ref="I57">IF(OR($C57="",$D57="",$E57="",$H57=""),"",_xlfn.SWITCH($H57,"S",5,"C",5,"D",3,"W",2,"N",0,"")*$F57)</f>
        <v/>
      </c>
    </row>
    <row r="58" spans="1:9" x14ac:dyDescent="0.25">
      <c r="A58" s="19"/>
      <c r="B58" s="19"/>
      <c r="C58" s="20"/>
      <c r="D58" s="18"/>
      <c r="E58" s="18"/>
      <c r="F58" s="188"/>
      <c r="G58" s="186"/>
      <c r="H58" s="212"/>
      <c r="I58" s="212" t="str" cm="1">
        <f t="array" ref="I58">IF(OR($C58="",$D58="",$E58="",$H58=""),"",_xlfn.SWITCH($H58,"S",5,"C",5,"D",3,"W",2,"N",0,"")*$F58)</f>
        <v/>
      </c>
    </row>
    <row r="59" spans="1:9" x14ac:dyDescent="0.25">
      <c r="A59" s="19"/>
      <c r="B59" s="19"/>
      <c r="C59" s="20"/>
      <c r="D59" s="18"/>
      <c r="E59" s="18"/>
      <c r="F59" s="188"/>
      <c r="G59" s="186"/>
      <c r="H59" s="212"/>
      <c r="I59" s="212" t="str" cm="1">
        <f t="array" ref="I59">IF(OR($C59="",$D59="",$E59="",$H59=""),"",_xlfn.SWITCH($H59,"S",5,"C",5,"D",3,"W",2,"N",0,"")*$F59)</f>
        <v/>
      </c>
    </row>
    <row r="60" spans="1:9" x14ac:dyDescent="0.25">
      <c r="A60" s="19"/>
      <c r="B60" s="19"/>
      <c r="C60" s="20"/>
      <c r="D60" s="18"/>
      <c r="E60" s="18"/>
      <c r="F60" s="188"/>
      <c r="G60" s="186"/>
      <c r="H60" s="212"/>
      <c r="I60" s="212" t="str" cm="1">
        <f t="array" ref="I60">IF(OR($C60="",$D60="",$E60="",$H60=""),"",_xlfn.SWITCH($H60,"S",5,"C",5,"D",3,"W",2,"N",0,"")*$F60)</f>
        <v/>
      </c>
    </row>
    <row r="61" spans="1:9" x14ac:dyDescent="0.25">
      <c r="A61" s="19"/>
      <c r="B61" s="19"/>
      <c r="C61" s="20"/>
      <c r="D61" s="18"/>
      <c r="E61" s="18"/>
      <c r="F61" s="188"/>
      <c r="G61" s="186"/>
      <c r="H61" s="212"/>
      <c r="I61" s="212" t="str" cm="1">
        <f t="array" ref="I61">IF(OR($C61="",$D61="",$E61="",$H61=""),"",_xlfn.SWITCH($H61,"S",5,"C",5,"D",3,"W",2,"N",0,"")*$F61)</f>
        <v/>
      </c>
    </row>
    <row r="62" spans="1:9" x14ac:dyDescent="0.25">
      <c r="A62" s="17"/>
      <c r="B62" s="17"/>
      <c r="C62" s="17"/>
      <c r="D62" s="18"/>
      <c r="E62" s="18"/>
      <c r="F62" s="188"/>
      <c r="G62" s="186"/>
      <c r="H62" s="212"/>
      <c r="I62" s="212" t="str" cm="1">
        <f t="array" ref="I62">IF(OR($C62="",$D62="",$E62="",$H62=""),"",_xlfn.SWITCH($H62,"S",5,"C",5,"D",3,"W",2,"N",0,"")*$F62)</f>
        <v/>
      </c>
    </row>
    <row r="63" spans="1:9" x14ac:dyDescent="0.25">
      <c r="A63" s="19"/>
      <c r="B63" s="19"/>
      <c r="C63" s="20"/>
      <c r="D63" s="18"/>
      <c r="E63" s="18"/>
      <c r="F63" s="188"/>
      <c r="G63" s="186"/>
      <c r="H63" s="212"/>
      <c r="I63" s="212" t="str" cm="1">
        <f t="array" ref="I63">IF(OR($C63="",$D63="",$E63="",$H63=""),"",_xlfn.SWITCH($H63,"S",5,"C",5,"D",3,"W",2,"N",0,"")*$F63)</f>
        <v/>
      </c>
    </row>
    <row r="64" spans="1:9" x14ac:dyDescent="0.25">
      <c r="A64" s="19"/>
      <c r="B64" s="19"/>
      <c r="C64" s="20"/>
      <c r="D64" s="18"/>
      <c r="E64" s="18"/>
      <c r="F64" s="188"/>
      <c r="G64" s="186"/>
      <c r="H64" s="212"/>
      <c r="I64" s="212" t="str" cm="1">
        <f t="array" ref="I64">IF(OR($C64="",$D64="",$E64="",$H64=""),"",_xlfn.SWITCH($H64,"S",5,"C",5,"D",3,"W",2,"N",0,"")*$F64)</f>
        <v/>
      </c>
    </row>
    <row r="65" spans="1:9" x14ac:dyDescent="0.25">
      <c r="A65" s="19"/>
      <c r="B65" s="19"/>
      <c r="C65" s="20"/>
      <c r="D65" s="18"/>
      <c r="E65" s="18"/>
      <c r="F65" s="188"/>
      <c r="G65" s="186"/>
      <c r="H65" s="212"/>
      <c r="I65" s="212" t="str" cm="1">
        <f t="array" ref="I65">IF(OR($C65="",$D65="",$E65="",$H65=""),"",_xlfn.SWITCH($H65,"S",5,"C",5,"D",3,"W",2,"N",0,"")*$F65)</f>
        <v/>
      </c>
    </row>
    <row r="66" spans="1:9" x14ac:dyDescent="0.25">
      <c r="A66" s="19"/>
      <c r="B66" s="19"/>
      <c r="C66" s="20"/>
      <c r="D66" s="18"/>
      <c r="E66" s="18"/>
      <c r="F66" s="188"/>
      <c r="G66" s="186"/>
      <c r="H66" s="212"/>
      <c r="I66" s="212" t="str" cm="1">
        <f t="array" ref="I66">IF(OR($C66="",$D66="",$E66="",$H66=""),"",_xlfn.SWITCH($H66,"S",5,"C",5,"D",3,"W",2,"N",0,"")*$F66)</f>
        <v/>
      </c>
    </row>
    <row r="67" spans="1:9" x14ac:dyDescent="0.25">
      <c r="A67" s="19"/>
      <c r="B67" s="19"/>
      <c r="C67" s="20"/>
      <c r="D67" s="18"/>
      <c r="E67" s="18"/>
      <c r="F67" s="188"/>
      <c r="G67" s="186"/>
      <c r="H67" s="212"/>
      <c r="I67" s="212" t="str" cm="1">
        <f t="array" ref="I67">IF(OR($C67="",$D67="",$E67="",$H67=""),"",_xlfn.SWITCH($H67,"S",5,"C",5,"D",3,"W",2,"N",0,"")*$F67)</f>
        <v/>
      </c>
    </row>
    <row r="68" spans="1:9" x14ac:dyDescent="0.25">
      <c r="A68" s="6"/>
      <c r="B68" s="3"/>
      <c r="C68" s="5"/>
      <c r="D68" s="18"/>
      <c r="E68" s="18"/>
      <c r="F68" s="188"/>
      <c r="G68" s="186"/>
      <c r="H68" s="212"/>
      <c r="I68" s="212" t="str" cm="1">
        <f t="array" ref="I68">IF(OR($C68="",$D68="",$E68="",$H68=""),"",_xlfn.SWITCH($H68,"S",5,"C",5,"D",3,"W",2,"N",0,"")*$F68)</f>
        <v/>
      </c>
    </row>
    <row r="69" spans="1:9" x14ac:dyDescent="0.25">
      <c r="A69" s="19"/>
      <c r="B69" s="19"/>
      <c r="C69" s="20"/>
      <c r="D69" s="18"/>
      <c r="E69" s="18"/>
      <c r="F69" s="188"/>
      <c r="G69" s="186"/>
      <c r="H69" s="212"/>
      <c r="I69" s="212" t="str" cm="1">
        <f t="array" ref="I69">IF(OR($C69="",$D69="",$E69="",$H69=""),"",_xlfn.SWITCH($H69,"S",5,"C",5,"D",3,"W",2,"N",0,"")*$F69)</f>
        <v/>
      </c>
    </row>
    <row r="70" spans="1:9" x14ac:dyDescent="0.25">
      <c r="A70" s="19"/>
      <c r="B70" s="19"/>
      <c r="C70" s="20"/>
      <c r="D70" s="18"/>
      <c r="E70" s="18"/>
      <c r="F70" s="188"/>
      <c r="G70" s="186"/>
      <c r="H70" s="212"/>
      <c r="I70" s="212" t="str" cm="1">
        <f t="array" ref="I70">IF(OR($C70="",$D70="",$E70="",$H70=""),"",_xlfn.SWITCH($H70,"S",5,"C",5,"D",3,"W",2,"N",0,"")*$F70)</f>
        <v/>
      </c>
    </row>
    <row r="71" spans="1:9" x14ac:dyDescent="0.25">
      <c r="A71" s="19"/>
      <c r="B71" s="19"/>
      <c r="C71" s="20"/>
      <c r="D71" s="18"/>
      <c r="E71" s="18"/>
      <c r="F71" s="188"/>
      <c r="G71" s="186"/>
      <c r="H71" s="212"/>
      <c r="I71" s="212" t="str" cm="1">
        <f t="array" ref="I71">IF(OR($C71="",$D71="",$E71="",$H71=""),"",_xlfn.SWITCH($H71,"S",5,"C",5,"D",3,"W",2,"N",0,"")*$F71)</f>
        <v/>
      </c>
    </row>
    <row r="72" spans="1:9" x14ac:dyDescent="0.25">
      <c r="A72" s="19"/>
      <c r="B72" s="19"/>
      <c r="C72" s="20"/>
      <c r="D72" s="18"/>
      <c r="E72" s="18"/>
      <c r="F72" s="188"/>
      <c r="G72" s="186"/>
      <c r="H72" s="212"/>
      <c r="I72" s="212" t="str" cm="1">
        <f t="array" ref="I72">IF(OR($C72="",$D72="",$E72="",$H72=""),"",_xlfn.SWITCH($H72,"S",5,"C",5,"D",3,"W",2,"N",0,"")*$F72)</f>
        <v/>
      </c>
    </row>
    <row r="73" spans="1:9" x14ac:dyDescent="0.25">
      <c r="A73" s="19"/>
      <c r="B73" s="19"/>
      <c r="C73" s="20"/>
      <c r="D73" s="18"/>
      <c r="E73" s="18"/>
      <c r="F73" s="188"/>
      <c r="G73" s="186"/>
      <c r="H73" s="212"/>
      <c r="I73" s="212" t="str" cm="1">
        <f t="array" ref="I73">IF(OR($C73="",$D73="",$E73="",$H73=""),"",_xlfn.SWITCH($H73,"S",5,"C",5,"D",3,"W",2,"N",0,"")*$F73)</f>
        <v/>
      </c>
    </row>
    <row r="74" spans="1:9" x14ac:dyDescent="0.25">
      <c r="A74" s="19"/>
      <c r="B74" s="19"/>
      <c r="C74" s="20"/>
      <c r="D74" s="18"/>
      <c r="E74" s="18"/>
      <c r="F74" s="188"/>
      <c r="G74" s="186"/>
      <c r="H74" s="212"/>
      <c r="I74" s="212" t="str" cm="1">
        <f t="array" ref="I74">IF(OR($C74="",$D74="",$E74="",$H74=""),"",_xlfn.SWITCH($H74,"S",5,"C",5,"D",3,"W",2,"N",0,"")*$F74)</f>
        <v/>
      </c>
    </row>
    <row r="75" spans="1:9" x14ac:dyDescent="0.25">
      <c r="A75" s="19"/>
      <c r="B75" s="19"/>
      <c r="C75" s="20"/>
      <c r="D75" s="18"/>
      <c r="E75" s="18"/>
      <c r="F75" s="188"/>
      <c r="G75" s="186"/>
      <c r="H75" s="212"/>
      <c r="I75" s="212" t="str" cm="1">
        <f t="array" ref="I75">IF(OR($C75="",$D75="",$E75="",$H75=""),"",_xlfn.SWITCH($H75,"S",5,"C",5,"D",3,"W",2,"N",0,"")*$F75)</f>
        <v/>
      </c>
    </row>
    <row r="76" spans="1:9" x14ac:dyDescent="0.25">
      <c r="A76" s="19"/>
      <c r="B76" s="19"/>
      <c r="C76" s="20"/>
      <c r="D76" s="18"/>
      <c r="E76" s="18"/>
      <c r="F76" s="188"/>
      <c r="G76" s="186"/>
      <c r="H76" s="212"/>
      <c r="I76" s="212" t="str" cm="1">
        <f t="array" ref="I76">IF(OR($C76="",$D76="",$E76="",$H76=""),"",_xlfn.SWITCH($H76,"S",5,"C",5,"D",3,"W",2,"N",0,"")*$F76)</f>
        <v/>
      </c>
    </row>
    <row r="77" spans="1:9" x14ac:dyDescent="0.25">
      <c r="A77" s="19"/>
      <c r="B77" s="19"/>
      <c r="C77" s="20"/>
      <c r="D77" s="18"/>
      <c r="E77" s="18"/>
      <c r="F77" s="188"/>
      <c r="G77" s="186"/>
      <c r="H77" s="212"/>
      <c r="I77" s="212" t="str" cm="1">
        <f t="array" ref="I77">IF(OR($C77="",$D77="",$E77="",$H77=""),"",_xlfn.SWITCH($H77,"S",5,"C",5,"D",3,"W",2,"N",0,"")*$F77)</f>
        <v/>
      </c>
    </row>
    <row r="78" spans="1:9" x14ac:dyDescent="0.25">
      <c r="A78" s="19"/>
      <c r="B78" s="19"/>
      <c r="C78" s="20"/>
      <c r="D78" s="18"/>
      <c r="E78" s="18"/>
      <c r="F78" s="188"/>
      <c r="G78" s="186"/>
      <c r="H78" s="212"/>
      <c r="I78" s="212" t="str" cm="1">
        <f t="array" ref="I78">IF(OR($C78="",$D78="",$E78="",$H78=""),"",_xlfn.SWITCH($H78,"S",5,"C",5,"D",3,"W",2,"N",0,"")*$F78)</f>
        <v/>
      </c>
    </row>
    <row r="79" spans="1:9" x14ac:dyDescent="0.25">
      <c r="A79" s="19"/>
      <c r="B79" s="19"/>
      <c r="C79" s="20"/>
      <c r="D79" s="18"/>
      <c r="E79" s="18"/>
      <c r="F79" s="188"/>
      <c r="G79" s="186"/>
      <c r="H79" s="212"/>
      <c r="I79" s="212" t="str" cm="1">
        <f t="array" ref="I79">IF(OR($C79="",$D79="",$E79="",$H79=""),"",_xlfn.SWITCH($H79,"S",5,"C",5,"D",3,"W",2,"N",0,"")*$F79)</f>
        <v/>
      </c>
    </row>
    <row r="80" spans="1:9" x14ac:dyDescent="0.25">
      <c r="A80" s="19"/>
      <c r="B80" s="19"/>
      <c r="C80" s="20"/>
      <c r="D80" s="18"/>
      <c r="E80" s="18"/>
      <c r="F80" s="188"/>
      <c r="G80" s="186"/>
      <c r="H80" s="212"/>
      <c r="I80" s="212" t="str" cm="1">
        <f t="array" ref="I80">IF(OR($C80="",$D80="",$E80="",$H80=""),"",_xlfn.SWITCH($H80,"S",5,"C",5,"D",3,"W",2,"N",0,"")*$F80)</f>
        <v/>
      </c>
    </row>
    <row r="81" spans="1:9" x14ac:dyDescent="0.25">
      <c r="A81" s="19"/>
      <c r="B81" s="19"/>
      <c r="C81" s="20"/>
      <c r="D81" s="18"/>
      <c r="E81" s="18"/>
      <c r="F81" s="188"/>
      <c r="G81" s="186"/>
      <c r="H81" s="212"/>
      <c r="I81" s="212" t="str" cm="1">
        <f t="array" ref="I81">IF(OR($C81="",$D81="",$E81="",$H81=""),"",_xlfn.SWITCH($H81,"S",5,"C",5,"D",3,"W",2,"N",0,"")*$F81)</f>
        <v/>
      </c>
    </row>
    <row r="82" spans="1:9" x14ac:dyDescent="0.25">
      <c r="A82" s="19"/>
      <c r="B82" s="19"/>
      <c r="C82" s="20"/>
      <c r="D82" s="18"/>
      <c r="E82" s="18"/>
      <c r="F82" s="188"/>
      <c r="G82" s="186"/>
      <c r="H82" s="212"/>
      <c r="I82" s="212" t="str" cm="1">
        <f t="array" ref="I82">IF(OR($C82="",$D82="",$E82="",$H82=""),"",_xlfn.SWITCH($H82,"S",5,"C",5,"D",3,"W",2,"N",0,"")*$F82)</f>
        <v/>
      </c>
    </row>
    <row r="83" spans="1:9" x14ac:dyDescent="0.25">
      <c r="A83" s="19"/>
      <c r="B83" s="19"/>
      <c r="C83" s="20"/>
      <c r="D83" s="18"/>
      <c r="E83" s="18"/>
      <c r="F83" s="188"/>
      <c r="G83" s="186"/>
      <c r="H83" s="212"/>
      <c r="I83" s="212" t="str" cm="1">
        <f t="array" ref="I83">IF(OR($C83="",$D83="",$E83="",$H83=""),"",_xlfn.SWITCH($H83,"S",5,"C",5,"D",3,"W",2,"N",0,"")*$F83)</f>
        <v/>
      </c>
    </row>
    <row r="84" spans="1:9" x14ac:dyDescent="0.25">
      <c r="A84" s="19"/>
      <c r="B84" s="19"/>
      <c r="C84" s="20"/>
      <c r="D84" s="18"/>
      <c r="E84" s="18"/>
      <c r="F84" s="188"/>
      <c r="G84" s="186"/>
      <c r="H84" s="212"/>
      <c r="I84" s="212" t="str" cm="1">
        <f t="array" ref="I84">IF(OR($C84="",$D84="",$E84="",$H84=""),"",_xlfn.SWITCH($H84,"S",5,"C",5,"D",3,"W",2,"N",0,"")*$F84)</f>
        <v/>
      </c>
    </row>
    <row r="85" spans="1:9" x14ac:dyDescent="0.25">
      <c r="A85" s="19"/>
      <c r="B85" s="19"/>
      <c r="C85" s="20"/>
      <c r="D85" s="18"/>
      <c r="E85" s="18"/>
      <c r="F85" s="188"/>
      <c r="G85" s="186"/>
      <c r="H85" s="212"/>
      <c r="I85" s="212" t="str" cm="1">
        <f t="array" ref="I85">IF(OR($C85="",$D85="",$E85="",$H85=""),"",_xlfn.SWITCH($H85,"S",5,"C",5,"D",3,"W",2,"N",0,"")*$F85)</f>
        <v/>
      </c>
    </row>
    <row r="86" spans="1:9" x14ac:dyDescent="0.25">
      <c r="A86" s="19"/>
      <c r="B86" s="19"/>
      <c r="C86" s="20"/>
      <c r="D86" s="18"/>
      <c r="E86" s="18"/>
      <c r="F86" s="188"/>
      <c r="G86" s="186"/>
      <c r="H86" s="212"/>
      <c r="I86" s="212" t="str" cm="1">
        <f t="array" ref="I86">IF(OR($C86="",$D86="",$E86="",$H86=""),"",_xlfn.SWITCH($H86,"S",5,"C",5,"D",3,"W",2,"N",0,"")*$F86)</f>
        <v/>
      </c>
    </row>
    <row r="87" spans="1:9" x14ac:dyDescent="0.25">
      <c r="A87" s="19"/>
      <c r="B87" s="19"/>
      <c r="C87" s="20"/>
      <c r="D87" s="18"/>
      <c r="E87" s="18"/>
      <c r="F87" s="188"/>
      <c r="G87" s="186"/>
      <c r="H87" s="212"/>
      <c r="I87" s="212" t="str" cm="1">
        <f t="array" ref="I87">IF(OR($C87="",$D87="",$E87="",$H87=""),"",_xlfn.SWITCH($H87,"S",5,"C",5,"D",3,"W",2,"N",0,"")*$F87)</f>
        <v/>
      </c>
    </row>
    <row r="88" spans="1:9" x14ac:dyDescent="0.25">
      <c r="A88" s="6"/>
      <c r="B88" s="3"/>
      <c r="C88" s="5"/>
      <c r="D88" s="18"/>
      <c r="E88" s="18"/>
      <c r="F88" s="188"/>
      <c r="G88" s="186"/>
      <c r="H88" s="212"/>
      <c r="I88" s="212" t="str" cm="1">
        <f t="array" ref="I88">IF(OR($C88="",$D88="",$E88="",$H88=""),"",_xlfn.SWITCH($H88,"S",5,"C",5,"D",3,"W",2,"N",0,"")*$F88)</f>
        <v/>
      </c>
    </row>
    <row r="89" spans="1:9" x14ac:dyDescent="0.25">
      <c r="A89" s="19"/>
      <c r="B89" s="19"/>
      <c r="C89" s="20"/>
      <c r="D89" s="18"/>
      <c r="E89" s="18"/>
      <c r="F89" s="188"/>
      <c r="G89" s="186"/>
      <c r="H89" s="212"/>
      <c r="I89" s="212" t="str" cm="1">
        <f t="array" ref="I89">IF(OR($C89="",$D89="",$E89="",$H89=""),"",_xlfn.SWITCH($H89,"S",5,"C",5,"D",3,"W",2,"N",0,"")*$F89)</f>
        <v/>
      </c>
    </row>
    <row r="90" spans="1:9" x14ac:dyDescent="0.25">
      <c r="A90" s="19"/>
      <c r="B90" s="19"/>
      <c r="C90" s="20"/>
      <c r="D90" s="18"/>
      <c r="E90" s="18"/>
      <c r="F90" s="188"/>
      <c r="G90" s="186"/>
      <c r="H90" s="212"/>
      <c r="I90" s="212" t="str" cm="1">
        <f t="array" ref="I90">IF(OR($C90="",$D90="",$E90="",$H90=""),"",_xlfn.SWITCH($H90,"S",5,"C",5,"D",3,"W",2,"N",0,"")*$F90)</f>
        <v/>
      </c>
    </row>
    <row r="91" spans="1:9" x14ac:dyDescent="0.25">
      <c r="A91" s="19"/>
      <c r="B91" s="19"/>
      <c r="C91" s="20"/>
      <c r="D91" s="18"/>
      <c r="E91" s="18"/>
      <c r="F91" s="188"/>
      <c r="G91" s="186"/>
      <c r="H91" s="212"/>
      <c r="I91" s="212" t="str" cm="1">
        <f t="array" ref="I91">IF(OR($C91="",$D91="",$E91="",$H91=""),"",_xlfn.SWITCH($H91,"S",5,"C",5,"D",3,"W",2,"N",0,"")*$F91)</f>
        <v/>
      </c>
    </row>
    <row r="92" spans="1:9" x14ac:dyDescent="0.25">
      <c r="A92" s="19"/>
      <c r="B92" s="19"/>
      <c r="C92" s="20"/>
      <c r="D92" s="18"/>
      <c r="E92" s="18"/>
      <c r="F92" s="188"/>
      <c r="G92" s="186"/>
      <c r="H92" s="212"/>
      <c r="I92" s="212" t="str" cm="1">
        <f t="array" ref="I92">IF(OR($C92="",$D92="",$E92="",$H92=""),"",_xlfn.SWITCH($H92,"S",5,"C",5,"D",3,"W",2,"N",0,"")*$F92)</f>
        <v/>
      </c>
    </row>
    <row r="93" spans="1:9" x14ac:dyDescent="0.25">
      <c r="A93" s="19"/>
      <c r="B93" s="19"/>
      <c r="C93" s="20"/>
      <c r="D93" s="18"/>
      <c r="E93" s="18"/>
      <c r="F93" s="188"/>
      <c r="G93" s="186"/>
      <c r="H93" s="212"/>
      <c r="I93" s="212" t="str" cm="1">
        <f t="array" ref="I93">IF(OR($C93="",$D93="",$E93="",$H93=""),"",_xlfn.SWITCH($H93,"S",5,"C",5,"D",3,"W",2,"N",0,"")*$F93)</f>
        <v/>
      </c>
    </row>
    <row r="94" spans="1:9" x14ac:dyDescent="0.25">
      <c r="A94" s="19"/>
      <c r="B94" s="19"/>
      <c r="C94" s="20"/>
      <c r="D94" s="18"/>
      <c r="E94" s="18"/>
      <c r="F94" s="188"/>
      <c r="G94" s="186"/>
      <c r="H94" s="212"/>
      <c r="I94" s="212" t="str" cm="1">
        <f t="array" ref="I94">IF(OR($C94="",$D94="",$E94="",$H94=""),"",_xlfn.SWITCH($H94,"S",5,"C",5,"D",3,"W",2,"N",0,"")*$F94)</f>
        <v/>
      </c>
    </row>
    <row r="95" spans="1:9" x14ac:dyDescent="0.25">
      <c r="A95" s="19"/>
      <c r="B95" s="19"/>
      <c r="C95" s="20"/>
      <c r="D95" s="18"/>
      <c r="E95" s="18"/>
      <c r="F95" s="188"/>
      <c r="G95" s="186"/>
      <c r="H95" s="212"/>
      <c r="I95" s="212" t="str" cm="1">
        <f t="array" ref="I95">IF(OR($C95="",$D95="",$E95="",$H95=""),"",_xlfn.SWITCH($H95,"S",5,"C",5,"D",3,"W",2,"N",0,"")*$F95)</f>
        <v/>
      </c>
    </row>
    <row r="96" spans="1:9" x14ac:dyDescent="0.25">
      <c r="A96" s="6"/>
      <c r="B96" s="3"/>
      <c r="C96" s="5"/>
      <c r="D96" s="18"/>
      <c r="E96" s="18"/>
      <c r="F96" s="188"/>
      <c r="G96" s="186"/>
      <c r="H96" s="212"/>
      <c r="I96" s="212" t="str" cm="1">
        <f t="array" ref="I96">IF(OR($C96="",$D96="",$E96="",$H96=""),"",_xlfn.SWITCH($H96,"S",5,"C",5,"D",3,"W",2,"N",0,"")*$F96)</f>
        <v/>
      </c>
    </row>
    <row r="97" spans="1:9" x14ac:dyDescent="0.25">
      <c r="A97" s="19"/>
      <c r="B97" s="19"/>
      <c r="C97" s="20"/>
      <c r="D97" s="18"/>
      <c r="E97" s="18"/>
      <c r="F97" s="188"/>
      <c r="G97" s="186"/>
      <c r="H97" s="212"/>
      <c r="I97" s="212" t="str" cm="1">
        <f t="array" ref="I97">IF(OR($C97="",$D97="",$E97="",$H97=""),"",_xlfn.SWITCH($H97,"S",5,"C",5,"D",3,"W",2,"N",0,"")*$F97)</f>
        <v/>
      </c>
    </row>
    <row r="98" spans="1:9" x14ac:dyDescent="0.25">
      <c r="A98" s="19"/>
      <c r="B98" s="19"/>
      <c r="C98" s="20"/>
      <c r="D98" s="18"/>
      <c r="E98" s="18"/>
      <c r="F98" s="188"/>
      <c r="G98" s="186"/>
      <c r="H98" s="212"/>
      <c r="I98" s="212" t="str" cm="1">
        <f t="array" ref="I98">IF(OR($C98="",$D98="",$E98="",$H98=""),"",_xlfn.SWITCH($H98,"S",5,"C",5,"D",3,"W",2,"N",0,"")*$F98)</f>
        <v/>
      </c>
    </row>
    <row r="99" spans="1:9" x14ac:dyDescent="0.25">
      <c r="A99" s="19"/>
      <c r="B99" s="19"/>
      <c r="C99" s="20"/>
      <c r="D99" s="18"/>
      <c r="E99" s="18"/>
      <c r="F99" s="188"/>
      <c r="G99" s="186"/>
      <c r="H99" s="212"/>
      <c r="I99" s="212" t="str" cm="1">
        <f t="array" ref="I99">IF(OR($C99="",$D99="",$E99="",$H99=""),"",_xlfn.SWITCH($H99,"S",5,"C",5,"D",3,"W",2,"N",0,"")*$F99)</f>
        <v/>
      </c>
    </row>
    <row r="100" spans="1:9" x14ac:dyDescent="0.25">
      <c r="A100" s="19"/>
      <c r="B100" s="19"/>
      <c r="C100" s="20"/>
      <c r="D100" s="18"/>
      <c r="E100" s="18"/>
      <c r="F100" s="188"/>
      <c r="G100" s="186"/>
      <c r="H100" s="212"/>
      <c r="I100" s="212" t="str" cm="1">
        <f t="array" ref="I100">IF(OR($C100="",$D100="",$E100="",$H100=""),"",_xlfn.SWITCH($H100,"S",5,"C",5,"D",3,"W",2,"N",0,"")*$F100)</f>
        <v/>
      </c>
    </row>
    <row r="101" spans="1:9" x14ac:dyDescent="0.25">
      <c r="A101" s="19"/>
      <c r="B101" s="19"/>
      <c r="C101" s="20"/>
      <c r="D101" s="18"/>
      <c r="E101" s="18"/>
      <c r="F101" s="188"/>
      <c r="G101" s="186"/>
      <c r="H101" s="212"/>
      <c r="I101" s="212" t="str" cm="1">
        <f t="array" ref="I101">IF(OR($C101="",$D101="",$E101="",$H101=""),"",_xlfn.SWITCH($H101,"S",5,"C",5,"D",3,"W",2,"N",0,"")*$F101)</f>
        <v/>
      </c>
    </row>
    <row r="102" spans="1:9" x14ac:dyDescent="0.25">
      <c r="A102" s="19"/>
      <c r="B102" s="19"/>
      <c r="C102" s="20"/>
      <c r="D102" s="18"/>
      <c r="E102" s="18"/>
      <c r="F102" s="188"/>
      <c r="G102" s="186"/>
      <c r="H102" s="212"/>
      <c r="I102" s="212" t="str" cm="1">
        <f t="array" ref="I102">IF(OR($C102="",$D102="",$E102="",$H102=""),"",_xlfn.SWITCH($H102,"S",5,"C",5,"D",3,"W",2,"N",0,"")*$F102)</f>
        <v/>
      </c>
    </row>
    <row r="103" spans="1:9" x14ac:dyDescent="0.25">
      <c r="A103" s="19"/>
      <c r="B103" s="19"/>
      <c r="C103" s="20"/>
      <c r="D103" s="18"/>
      <c r="E103" s="18"/>
      <c r="F103" s="188"/>
      <c r="G103" s="186"/>
      <c r="H103" s="212"/>
      <c r="I103" s="212" t="str" cm="1">
        <f t="array" ref="I103">IF(OR($C103="",$D103="",$E103="",$H103=""),"",_xlfn.SWITCH($H103,"S",5,"C",5,"D",3,"W",2,"N",0,"")*$F103)</f>
        <v/>
      </c>
    </row>
    <row r="104" spans="1:9" x14ac:dyDescent="0.25">
      <c r="A104" s="6"/>
      <c r="B104" s="3"/>
      <c r="C104" s="5"/>
      <c r="D104" s="18"/>
      <c r="E104" s="18"/>
      <c r="F104" s="188"/>
      <c r="G104" s="186"/>
      <c r="H104" s="212"/>
      <c r="I104" s="212" t="str" cm="1">
        <f t="array" ref="I104">IF(OR($C104="",$D104="",$E104="",$H104=""),"",_xlfn.SWITCH($H104,"S",5,"C",5,"D",3,"W",2,"N",0,"")*$F104)</f>
        <v/>
      </c>
    </row>
    <row r="105" spans="1:9" x14ac:dyDescent="0.25">
      <c r="A105" s="19"/>
      <c r="B105" s="19"/>
      <c r="C105" s="20"/>
      <c r="D105" s="18"/>
      <c r="E105" s="18"/>
      <c r="F105" s="188"/>
      <c r="G105" s="186"/>
      <c r="H105" s="212"/>
      <c r="I105" s="212" t="str" cm="1">
        <f t="array" ref="I105">IF(OR($C105="",$D105="",$E105="",$H105=""),"",_xlfn.SWITCH($H105,"S",5,"C",5,"D",3,"W",2,"N",0,"")*$F105)</f>
        <v/>
      </c>
    </row>
    <row r="106" spans="1:9" x14ac:dyDescent="0.25">
      <c r="A106" s="19"/>
      <c r="B106" s="19"/>
      <c r="C106" s="19"/>
      <c r="D106" s="18"/>
      <c r="E106" s="18"/>
      <c r="F106" s="188"/>
      <c r="G106" s="186"/>
      <c r="H106" s="212"/>
      <c r="I106" s="212" t="str" cm="1">
        <f t="array" ref="I106">IF(OR($C106="",$D106="",$E106="",$H106=""),"",_xlfn.SWITCH($H106,"S",5,"C",5,"D",3,"W",2,"N",0,"")*$F106)</f>
        <v/>
      </c>
    </row>
    <row r="107" spans="1:9" x14ac:dyDescent="0.25">
      <c r="A107" s="19"/>
      <c r="B107" s="14"/>
      <c r="C107" s="19"/>
      <c r="D107" s="18"/>
      <c r="E107" s="18"/>
      <c r="F107" s="188"/>
      <c r="G107" s="186"/>
      <c r="H107" s="212"/>
      <c r="I107" s="212" t="str" cm="1">
        <f t="array" ref="I107">IF(OR($C107="",$D107="",$E107="",$H107=""),"",_xlfn.SWITCH($H107,"S",5,"C",5,"D",3,"W",2,"N",0,"")*$F107)</f>
        <v/>
      </c>
    </row>
    <row r="108" spans="1:9" x14ac:dyDescent="0.25">
      <c r="A108" s="19"/>
      <c r="B108" s="14"/>
      <c r="C108" s="19"/>
      <c r="D108" s="18"/>
      <c r="E108" s="18"/>
      <c r="F108" s="188"/>
      <c r="G108" s="186"/>
      <c r="H108" s="212"/>
      <c r="I108" s="212" t="str" cm="1">
        <f t="array" ref="I108">IF(OR($C108="",$D108="",$E108="",$H108=""),"",_xlfn.SWITCH($H108,"S",5,"C",5,"D",3,"W",2,"N",0,"")*$F108)</f>
        <v/>
      </c>
    </row>
    <row r="109" spans="1:9" x14ac:dyDescent="0.25">
      <c r="A109" s="19"/>
      <c r="B109" s="14"/>
      <c r="C109" s="19"/>
      <c r="D109" s="18"/>
      <c r="E109" s="18"/>
      <c r="F109" s="188"/>
      <c r="G109" s="186"/>
      <c r="H109" s="212"/>
      <c r="I109" s="212" t="str" cm="1">
        <f t="array" ref="I109">IF(OR($C109="",$D109="",$E109="",$H109=""),"",_xlfn.SWITCH($H109,"S",5,"C",5,"D",3,"W",2,"N",0,"")*$F109)</f>
        <v/>
      </c>
    </row>
    <row r="110" spans="1:9" x14ac:dyDescent="0.25">
      <c r="A110" s="19"/>
      <c r="B110" s="14"/>
      <c r="C110" s="19"/>
      <c r="D110" s="18"/>
      <c r="E110" s="18"/>
      <c r="F110" s="188"/>
      <c r="G110" s="186"/>
      <c r="H110" s="212"/>
      <c r="I110" s="212" t="str" cm="1">
        <f t="array" ref="I110">IF(OR($C110="",$D110="",$E110="",$H110=""),"",_xlfn.SWITCH($H110,"S",5,"C",5,"D",3,"W",2,"N",0,"")*$F110)</f>
        <v/>
      </c>
    </row>
    <row r="111" spans="1:9" x14ac:dyDescent="0.25">
      <c r="A111" s="19"/>
      <c r="B111" s="19"/>
      <c r="C111" s="20"/>
      <c r="D111" s="18"/>
      <c r="E111" s="18"/>
      <c r="F111" s="188"/>
      <c r="G111" s="186"/>
      <c r="H111" s="212"/>
      <c r="I111" s="212" t="str" cm="1">
        <f t="array" ref="I111">IF(OR($C111="",$D111="",$E111="",$H111=""),"",_xlfn.SWITCH($H111,"S",5,"C",5,"D",3,"W",2,"N",0,"")*$F111)</f>
        <v/>
      </c>
    </row>
    <row r="112" spans="1:9" x14ac:dyDescent="0.25">
      <c r="A112" s="19"/>
      <c r="B112" s="19"/>
      <c r="C112" s="20"/>
      <c r="D112" s="18"/>
      <c r="E112" s="18"/>
      <c r="F112" s="188"/>
      <c r="G112" s="186"/>
      <c r="H112" s="212"/>
      <c r="I112" s="212" t="str" cm="1">
        <f t="array" ref="I112">IF(OR($C112="",$D112="",$E112="",$H112=""),"",_xlfn.SWITCH($H112,"S",5,"C",5,"D",3,"W",2,"N",0,"")*$F112)</f>
        <v/>
      </c>
    </row>
    <row r="113" spans="1:9" x14ac:dyDescent="0.25">
      <c r="A113" s="19"/>
      <c r="B113" s="19"/>
      <c r="C113" s="20"/>
      <c r="D113" s="18"/>
      <c r="E113" s="18"/>
      <c r="F113" s="188"/>
      <c r="G113" s="186"/>
      <c r="H113" s="212"/>
      <c r="I113" s="212" t="str" cm="1">
        <f t="array" ref="I113">IF(OR($C113="",$D113="",$E113="",$H113=""),"",_xlfn.SWITCH($H113,"S",5,"C",5,"D",3,"W",2,"N",0,"")*$F113)</f>
        <v/>
      </c>
    </row>
    <row r="114" spans="1:9" x14ac:dyDescent="0.25">
      <c r="A114" s="19"/>
      <c r="B114" s="19"/>
      <c r="C114" s="20"/>
      <c r="D114" s="18"/>
      <c r="E114" s="18"/>
      <c r="F114" s="188"/>
      <c r="G114" s="186"/>
      <c r="H114" s="212"/>
      <c r="I114" s="212" t="str" cm="1">
        <f t="array" ref="I114">IF(OR($C114="",$D114="",$E114="",$H114=""),"",_xlfn.SWITCH($H114,"S",5,"C",5,"D",3,"W",2,"N",0,"")*$F114)</f>
        <v/>
      </c>
    </row>
    <row r="115" spans="1:9" x14ac:dyDescent="0.25">
      <c r="A115" s="19"/>
      <c r="B115" s="19"/>
      <c r="C115" s="20"/>
      <c r="D115" s="18"/>
      <c r="E115" s="18"/>
      <c r="F115" s="188"/>
      <c r="G115" s="186"/>
      <c r="H115" s="212"/>
      <c r="I115" s="212" t="str" cm="1">
        <f t="array" ref="I115">IF(OR($C115="",$D115="",$E115="",$H115=""),"",_xlfn.SWITCH($H115,"S",5,"C",5,"D",3,"W",2,"N",0,"")*$F115)</f>
        <v/>
      </c>
    </row>
    <row r="116" spans="1:9" x14ac:dyDescent="0.25">
      <c r="A116" s="19"/>
      <c r="B116" s="19"/>
      <c r="C116" s="20"/>
      <c r="D116" s="18"/>
      <c r="E116" s="18"/>
      <c r="F116" s="188"/>
      <c r="G116" s="186"/>
      <c r="H116" s="212"/>
      <c r="I116" s="212" t="str" cm="1">
        <f t="array" ref="I116">IF(OR($C116="",$D116="",$E116="",$H116=""),"",_xlfn.SWITCH($H116,"S",5,"C",5,"D",3,"W",2,"N",0,"")*$F116)</f>
        <v/>
      </c>
    </row>
    <row r="117" spans="1:9" x14ac:dyDescent="0.25">
      <c r="A117" s="19"/>
      <c r="B117" s="19"/>
      <c r="C117" s="20"/>
      <c r="D117" s="18"/>
      <c r="E117" s="18"/>
      <c r="F117" s="188"/>
      <c r="G117" s="186"/>
      <c r="H117" s="212"/>
      <c r="I117" s="212" t="str" cm="1">
        <f t="array" ref="I117">IF(OR($C117="",$D117="",$E117="",$H117=""),"",_xlfn.SWITCH($H117,"S",5,"C",5,"D",3,"W",2,"N",0,"")*$F117)</f>
        <v/>
      </c>
    </row>
    <row r="118" spans="1:9" x14ac:dyDescent="0.25">
      <c r="A118" s="19"/>
      <c r="B118" s="19"/>
      <c r="C118" s="20"/>
      <c r="D118" s="18"/>
      <c r="E118" s="18"/>
      <c r="F118" s="188"/>
      <c r="G118" s="186"/>
      <c r="H118" s="212"/>
      <c r="I118" s="212" t="str" cm="1">
        <f t="array" ref="I118">IF(OR($C118="",$D118="",$E118="",$H118=""),"",_xlfn.SWITCH($H118,"S",5,"C",5,"D",3,"W",2,"N",0,"")*$F118)</f>
        <v/>
      </c>
    </row>
    <row r="119" spans="1:9" x14ac:dyDescent="0.25">
      <c r="A119" s="19"/>
      <c r="B119" s="19"/>
      <c r="C119" s="20"/>
      <c r="D119" s="18"/>
      <c r="E119" s="18"/>
      <c r="F119" s="188"/>
      <c r="G119" s="186"/>
      <c r="H119" s="212"/>
      <c r="I119" s="212" t="str" cm="1">
        <f t="array" ref="I119">IF(OR($C119="",$D119="",$E119="",$H119=""),"",_xlfn.SWITCH($H119,"S",5,"C",5,"D",3,"W",2,"N",0,"")*$F119)</f>
        <v/>
      </c>
    </row>
    <row r="120" spans="1:9" x14ac:dyDescent="0.25">
      <c r="A120" s="3"/>
      <c r="B120" s="3"/>
      <c r="C120" s="4"/>
      <c r="D120" s="18"/>
      <c r="E120" s="18"/>
      <c r="F120" s="188"/>
      <c r="G120" s="186"/>
      <c r="H120" s="212"/>
      <c r="I120" s="212" t="str" cm="1">
        <f t="array" ref="I120">IF(OR($C120="",$D120="",$E120="",$H120=""),"",_xlfn.SWITCH($H120,"S",5,"C",5,"D",3,"W",2,"N",0,"")*$F120)</f>
        <v/>
      </c>
    </row>
    <row r="121" spans="1:9" x14ac:dyDescent="0.25">
      <c r="A121" s="19"/>
      <c r="B121" s="19"/>
      <c r="C121" s="20"/>
      <c r="D121" s="18"/>
      <c r="E121" s="18"/>
      <c r="F121" s="188"/>
      <c r="G121" s="186"/>
      <c r="H121" s="212"/>
      <c r="I121" s="212" t="str" cm="1">
        <f t="array" ref="I121">IF(OR($C121="",$D121="",$E121="",$H121=""),"",_xlfn.SWITCH($H121,"S",5,"C",5,"D",3,"W",2,"N",0,"")*$F121)</f>
        <v/>
      </c>
    </row>
    <row r="122" spans="1:9" x14ac:dyDescent="0.25">
      <c r="A122" s="19"/>
      <c r="B122" s="19"/>
      <c r="C122" s="20"/>
      <c r="D122" s="18"/>
      <c r="E122" s="18"/>
      <c r="F122" s="188"/>
      <c r="G122" s="186"/>
      <c r="H122" s="212"/>
      <c r="I122" s="212" t="str" cm="1">
        <f t="array" ref="I122">IF(OR($C122="",$D122="",$E122="",$H122=""),"",_xlfn.SWITCH($H122,"S",5,"C",5,"D",3,"W",2,"N",0,"")*$F122)</f>
        <v/>
      </c>
    </row>
    <row r="123" spans="1:9" x14ac:dyDescent="0.25">
      <c r="A123" s="19"/>
      <c r="B123" s="19"/>
      <c r="C123" s="20"/>
      <c r="D123" s="18"/>
      <c r="E123" s="18"/>
      <c r="F123" s="188"/>
      <c r="G123" s="186"/>
      <c r="H123" s="212"/>
      <c r="I123" s="212" t="str" cm="1">
        <f t="array" ref="I123">IF(OR($C123="",$D123="",$E123="",$H123=""),"",_xlfn.SWITCH($H123,"S",5,"C",5,"D",3,"W",2,"N",0,"")*$F123)</f>
        <v/>
      </c>
    </row>
    <row r="124" spans="1:9" x14ac:dyDescent="0.25">
      <c r="A124" s="6"/>
      <c r="B124" s="3"/>
      <c r="C124" s="5"/>
      <c r="D124" s="18"/>
      <c r="E124" s="18"/>
      <c r="F124" s="188"/>
      <c r="G124" s="186"/>
      <c r="H124" s="212"/>
      <c r="I124" s="212" t="str" cm="1">
        <f t="array" ref="I124">IF(OR($C124="",$D124="",$E124="",$H124=""),"",_xlfn.SWITCH($H124,"S",5,"C",5,"D",3,"W",2,"N",0,"")*$F124)</f>
        <v/>
      </c>
    </row>
    <row r="125" spans="1:9" x14ac:dyDescent="0.25">
      <c r="A125" s="19"/>
      <c r="B125" s="19"/>
      <c r="C125" s="20"/>
      <c r="D125" s="18"/>
      <c r="E125" s="18"/>
      <c r="F125" s="188"/>
      <c r="G125" s="186"/>
      <c r="H125" s="212"/>
      <c r="I125" s="212" t="str" cm="1">
        <f t="array" ref="I125">IF(OR($C125="",$D125="",$E125="",$H125=""),"",_xlfn.SWITCH($H125,"S",5,"C",5,"D",3,"W",2,"N",0,"")*$F125)</f>
        <v/>
      </c>
    </row>
    <row r="126" spans="1:9" x14ac:dyDescent="0.25">
      <c r="A126" s="19"/>
      <c r="B126" s="19"/>
      <c r="C126" s="20"/>
      <c r="D126" s="18"/>
      <c r="E126" s="18"/>
      <c r="F126" s="188"/>
      <c r="G126" s="186"/>
      <c r="H126" s="212"/>
      <c r="I126" s="212" t="str" cm="1">
        <f t="array" ref="I126">IF(OR($C126="",$D126="",$E126="",$H126=""),"",_xlfn.SWITCH($H126,"S",5,"C",5,"D",3,"W",2,"N",0,"")*$F126)</f>
        <v/>
      </c>
    </row>
    <row r="127" spans="1:9" x14ac:dyDescent="0.25">
      <c r="A127" s="19"/>
      <c r="B127" s="19"/>
      <c r="C127" s="20"/>
      <c r="D127" s="18"/>
      <c r="E127" s="18"/>
      <c r="F127" s="188"/>
      <c r="G127" s="186"/>
      <c r="H127" s="212"/>
      <c r="I127" s="212" t="str" cm="1">
        <f t="array" ref="I127">IF(OR($C127="",$D127="",$E127="",$H127=""),"",_xlfn.SWITCH($H127,"S",5,"C",5,"D",3,"W",2,"N",0,"")*$F127)</f>
        <v/>
      </c>
    </row>
    <row r="128" spans="1:9" x14ac:dyDescent="0.25">
      <c r="A128" s="19"/>
      <c r="B128" s="19"/>
      <c r="C128" s="20"/>
      <c r="D128" s="18"/>
      <c r="E128" s="18"/>
      <c r="F128" s="188"/>
      <c r="G128" s="186"/>
      <c r="H128" s="212"/>
      <c r="I128" s="212" t="str" cm="1">
        <f t="array" ref="I128">IF(OR($C128="",$D128="",$E128="",$H128=""),"",_xlfn.SWITCH($H128,"S",5,"C",5,"D",3,"W",2,"N",0,"")*$F128)</f>
        <v/>
      </c>
    </row>
    <row r="129" spans="1:9" x14ac:dyDescent="0.25">
      <c r="A129" s="19"/>
      <c r="B129" s="19"/>
      <c r="C129" s="20"/>
      <c r="D129" s="18"/>
      <c r="E129" s="18"/>
      <c r="F129" s="188"/>
      <c r="G129" s="186"/>
      <c r="H129" s="212"/>
      <c r="I129" s="212" t="str" cm="1">
        <f t="array" ref="I129">IF(OR($C129="",$D129="",$E129="",$H129=""),"",_xlfn.SWITCH($H129,"S",5,"C",5,"D",3,"W",2,"N",0,"")*$F129)</f>
        <v/>
      </c>
    </row>
    <row r="130" spans="1:9" x14ac:dyDescent="0.25">
      <c r="A130" s="19"/>
      <c r="B130" s="19"/>
      <c r="C130" s="20"/>
      <c r="D130" s="18"/>
      <c r="E130" s="18"/>
      <c r="F130" s="188"/>
      <c r="G130" s="186"/>
      <c r="H130" s="212"/>
      <c r="I130" s="212" t="str" cm="1">
        <f t="array" ref="I130">IF(OR($C130="",$D130="",$E130="",$H130=""),"",_xlfn.SWITCH($H130,"S",5,"C",5,"D",3,"W",2,"N",0,"")*$F130)</f>
        <v/>
      </c>
    </row>
    <row r="131" spans="1:9" x14ac:dyDescent="0.25">
      <c r="A131" s="19"/>
      <c r="B131" s="19"/>
      <c r="C131" s="20"/>
      <c r="D131" s="18"/>
      <c r="E131" s="18"/>
      <c r="F131" s="188"/>
      <c r="G131" s="186"/>
      <c r="H131" s="212"/>
      <c r="I131" s="212" t="str" cm="1">
        <f t="array" ref="I131">IF(OR($C131="",$D131="",$E131="",$H131=""),"",_xlfn.SWITCH($H131,"S",5,"C",5,"D",3,"W",2,"N",0,"")*$F131)</f>
        <v/>
      </c>
    </row>
    <row r="132" spans="1:9" x14ac:dyDescent="0.25">
      <c r="A132" s="19"/>
      <c r="B132" s="19"/>
      <c r="C132" s="20"/>
      <c r="D132" s="18"/>
      <c r="E132" s="18"/>
      <c r="F132" s="188"/>
      <c r="G132" s="186"/>
      <c r="H132" s="212"/>
      <c r="I132" s="212" t="str" cm="1">
        <f t="array" ref="I132">IF(OR($C132="",$D132="",$E132="",$H132=""),"",_xlfn.SWITCH($H132,"S",5,"C",5,"D",3,"W",2,"N",0,"")*$F132)</f>
        <v/>
      </c>
    </row>
    <row r="133" spans="1:9" x14ac:dyDescent="0.25">
      <c r="A133" s="6"/>
      <c r="B133" s="3"/>
      <c r="C133" s="5"/>
      <c r="D133" s="18"/>
      <c r="E133" s="18"/>
      <c r="F133" s="188"/>
      <c r="G133" s="186"/>
      <c r="H133" s="212"/>
      <c r="I133" s="212" t="str" cm="1">
        <f t="array" ref="I133">IF(OR($C133="",$D133="",$E133="",$H133=""),"",_xlfn.SWITCH($H133,"S",5,"C",5,"D",3,"W",2,"N",0,"")*$F133)</f>
        <v/>
      </c>
    </row>
    <row r="134" spans="1:9" x14ac:dyDescent="0.25">
      <c r="A134" s="19"/>
      <c r="B134" s="19"/>
      <c r="C134" s="20"/>
      <c r="D134" s="18"/>
      <c r="E134" s="18"/>
      <c r="F134" s="188"/>
      <c r="G134" s="186"/>
      <c r="H134" s="212"/>
      <c r="I134" s="212" t="str" cm="1">
        <f t="array" ref="I134">IF(OR($C134="",$D134="",$E134="",$H134=""),"",_xlfn.SWITCH($H134,"S",5,"C",5,"D",3,"W",2,"N",0,"")*$F134)</f>
        <v/>
      </c>
    </row>
    <row r="135" spans="1:9" x14ac:dyDescent="0.25">
      <c r="A135" s="6"/>
      <c r="B135" s="3"/>
      <c r="C135" s="5"/>
      <c r="D135" s="18"/>
      <c r="E135" s="18"/>
      <c r="F135" s="188"/>
      <c r="G135" s="186"/>
      <c r="H135" s="212"/>
      <c r="I135" s="212" t="str" cm="1">
        <f t="array" ref="I135">IF(OR($C135="",$D135="",$E135="",$H135=""),"",_xlfn.SWITCH($H135,"S",5,"C",5,"D",3,"W",2,"N",0,"")*$F135)</f>
        <v/>
      </c>
    </row>
    <row r="136" spans="1:9" x14ac:dyDescent="0.25">
      <c r="A136" s="19"/>
      <c r="B136" s="19"/>
      <c r="C136" s="20"/>
      <c r="D136" s="18"/>
      <c r="E136" s="18"/>
      <c r="F136" s="188"/>
      <c r="G136" s="186"/>
      <c r="H136" s="212"/>
      <c r="I136" s="212" t="str" cm="1">
        <f t="array" ref="I136">IF(OR($C136="",$D136="",$E136="",$H136=""),"",_xlfn.SWITCH($H136,"S",5,"C",5,"D",3,"W",2,"N",0,"")*$F136)</f>
        <v/>
      </c>
    </row>
    <row r="137" spans="1:9" x14ac:dyDescent="0.25">
      <c r="A137" s="19"/>
      <c r="B137" s="19"/>
      <c r="C137" s="20"/>
      <c r="D137" s="18"/>
      <c r="E137" s="18"/>
      <c r="F137" s="188"/>
      <c r="G137" s="186"/>
      <c r="H137" s="212"/>
      <c r="I137" s="212" t="str" cm="1">
        <f t="array" ref="I137">IF(OR($C137="",$D137="",$E137="",$H137=""),"",_xlfn.SWITCH($H137,"S",5,"C",5,"D",3,"W",2,"N",0,"")*$F137)</f>
        <v/>
      </c>
    </row>
    <row r="138" spans="1:9" x14ac:dyDescent="0.25">
      <c r="A138" s="19"/>
      <c r="B138" s="19"/>
      <c r="C138" s="20"/>
      <c r="D138" s="18"/>
      <c r="E138" s="18"/>
      <c r="F138" s="188"/>
      <c r="G138" s="186"/>
      <c r="H138" s="212"/>
      <c r="I138" s="212" t="str" cm="1">
        <f t="array" ref="I138">IF(OR($C138="",$D138="",$E138="",$H138=""),"",_xlfn.SWITCH($H138,"S",5,"C",5,"D",3,"W",2,"N",0,"")*$F138)</f>
        <v/>
      </c>
    </row>
    <row r="139" spans="1:9" x14ac:dyDescent="0.25">
      <c r="A139" s="6"/>
      <c r="B139" s="3"/>
      <c r="C139" s="5"/>
      <c r="D139" s="18"/>
      <c r="E139" s="18"/>
      <c r="F139" s="188"/>
      <c r="G139" s="186"/>
      <c r="H139" s="212"/>
      <c r="I139" s="212" t="str" cm="1">
        <f t="array" ref="I139">IF(OR($C139="",$D139="",$E139="",$H139=""),"",_xlfn.SWITCH($H139,"S",5,"C",5,"D",3,"W",2,"N",0,"")*$F139)</f>
        <v/>
      </c>
    </row>
    <row r="140" spans="1:9" x14ac:dyDescent="0.25">
      <c r="A140" s="19"/>
      <c r="B140" s="19"/>
      <c r="C140" s="20"/>
      <c r="D140" s="18"/>
      <c r="E140" s="18"/>
      <c r="F140" s="188"/>
      <c r="G140" s="186"/>
      <c r="H140" s="212"/>
      <c r="I140" s="212" t="str" cm="1">
        <f t="array" ref="I140">IF(OR($C140="",$D140="",$E140="",$H140=""),"",_xlfn.SWITCH($H140,"S",5,"C",5,"D",3,"W",2,"N",0,"")*$F140)</f>
        <v/>
      </c>
    </row>
    <row r="141" spans="1:9" x14ac:dyDescent="0.25">
      <c r="A141" s="6"/>
      <c r="B141" s="3"/>
      <c r="C141" s="5"/>
      <c r="D141" s="18"/>
      <c r="E141" s="18"/>
      <c r="F141" s="188"/>
      <c r="G141" s="186"/>
      <c r="H141" s="212"/>
      <c r="I141" s="212" t="str" cm="1">
        <f t="array" ref="I141">IF(OR($C141="",$D141="",$E141="",$H141=""),"",_xlfn.SWITCH($H141,"S",5,"C",5,"D",3,"W",2,"N",0,"")*$F141)</f>
        <v/>
      </c>
    </row>
    <row r="142" spans="1:9" x14ac:dyDescent="0.25">
      <c r="A142" s="19"/>
      <c r="B142" s="19"/>
      <c r="C142" s="20"/>
      <c r="D142" s="18"/>
      <c r="E142" s="18"/>
      <c r="F142" s="188"/>
      <c r="G142" s="186"/>
      <c r="H142" s="212"/>
      <c r="I142" s="212" t="str" cm="1">
        <f t="array" ref="I142">IF(OR($C142="",$D142="",$E142="",$H142=""),"",_xlfn.SWITCH($H142,"S",5,"C",5,"D",3,"W",2,"N",0,"")*$F142)</f>
        <v/>
      </c>
    </row>
    <row r="143" spans="1:9" x14ac:dyDescent="0.25">
      <c r="A143" s="19"/>
      <c r="B143" s="19"/>
      <c r="C143" s="20"/>
      <c r="D143" s="18"/>
      <c r="E143" s="18"/>
      <c r="F143" s="188"/>
      <c r="G143" s="186"/>
      <c r="H143" s="212"/>
      <c r="I143" s="212" t="str" cm="1">
        <f t="array" ref="I143">IF(OR($C143="",$D143="",$E143="",$H143=""),"",_xlfn.SWITCH($H143,"S",5,"C",5,"D",3,"W",2,"N",0,"")*$F143)</f>
        <v/>
      </c>
    </row>
    <row r="144" spans="1:9" x14ac:dyDescent="0.25">
      <c r="A144" s="19"/>
      <c r="B144" s="19"/>
      <c r="C144" s="20"/>
      <c r="D144" s="18"/>
      <c r="E144" s="18"/>
      <c r="F144" s="188"/>
      <c r="G144" s="186"/>
      <c r="H144" s="212"/>
      <c r="I144" s="212" t="str" cm="1">
        <f t="array" ref="I144">IF(OR($C144="",$D144="",$E144="",$H144=""),"",_xlfn.SWITCH($H144,"S",5,"C",5,"D",3,"W",2,"N",0,"")*$F144)</f>
        <v/>
      </c>
    </row>
    <row r="145" spans="1:9" x14ac:dyDescent="0.25">
      <c r="A145" s="19"/>
      <c r="B145" s="19"/>
      <c r="C145" s="20"/>
      <c r="D145" s="18"/>
      <c r="E145" s="18"/>
      <c r="F145" s="188"/>
      <c r="G145" s="186"/>
      <c r="H145" s="212"/>
      <c r="I145" s="212" t="str" cm="1">
        <f t="array" ref="I145">IF(OR($C145="",$D145="",$E145="",$H145=""),"",_xlfn.SWITCH($H145,"S",5,"C",5,"D",3,"W",2,"N",0,"")*$F145)</f>
        <v/>
      </c>
    </row>
    <row r="146" spans="1:9" x14ac:dyDescent="0.25">
      <c r="A146" s="19"/>
      <c r="B146" s="19"/>
      <c r="C146" s="20"/>
      <c r="D146" s="18"/>
      <c r="E146" s="18"/>
      <c r="F146" s="188"/>
      <c r="G146" s="186"/>
      <c r="H146" s="212"/>
      <c r="I146" s="212" t="str" cm="1">
        <f t="array" ref="I146">IF(OR($C146="",$D146="",$E146="",$H146=""),"",_xlfn.SWITCH($H146,"S",5,"C",5,"D",3,"W",2,"N",0,"")*$F146)</f>
        <v/>
      </c>
    </row>
    <row r="147" spans="1:9" x14ac:dyDescent="0.25">
      <c r="A147" s="19"/>
      <c r="B147" s="19"/>
      <c r="C147" s="20"/>
      <c r="D147" s="18"/>
      <c r="E147" s="18"/>
      <c r="F147" s="188"/>
      <c r="G147" s="186"/>
      <c r="H147" s="212"/>
      <c r="I147" s="212" t="str" cm="1">
        <f t="array" ref="I147">IF(OR($C147="",$D147="",$E147="",$H147=""),"",_xlfn.SWITCH($H147,"S",5,"C",5,"D",3,"W",2,"N",0,"")*$F147)</f>
        <v/>
      </c>
    </row>
    <row r="148" spans="1:9" x14ac:dyDescent="0.25">
      <c r="A148" s="19"/>
      <c r="B148" s="19"/>
      <c r="C148" s="20"/>
      <c r="D148" s="18"/>
      <c r="E148" s="18"/>
      <c r="F148" s="188"/>
      <c r="G148" s="186"/>
      <c r="H148" s="212"/>
      <c r="I148" s="212" t="str" cm="1">
        <f t="array" ref="I148">IF(OR($C148="",$D148="",$E148="",$H148=""),"",_xlfn.SWITCH($H148,"S",5,"C",5,"D",3,"W",2,"N",0,"")*$F148)</f>
        <v/>
      </c>
    </row>
    <row r="149" spans="1:9" x14ac:dyDescent="0.25">
      <c r="A149" s="19"/>
      <c r="B149" s="19"/>
      <c r="C149" s="20"/>
      <c r="D149" s="18"/>
      <c r="E149" s="18"/>
      <c r="F149" s="188"/>
      <c r="G149" s="186"/>
      <c r="H149" s="212"/>
      <c r="I149" s="212" t="str" cm="1">
        <f t="array" ref="I149">IF(OR($C149="",$D149="",$E149="",$H149=""),"",_xlfn.SWITCH($H149,"S",5,"C",5,"D",3,"W",2,"N",0,"")*$F149)</f>
        <v/>
      </c>
    </row>
    <row r="150" spans="1:9" x14ac:dyDescent="0.25">
      <c r="A150" s="19"/>
      <c r="B150" s="19"/>
      <c r="C150" s="20"/>
      <c r="D150" s="18"/>
      <c r="E150" s="18"/>
      <c r="F150" s="188"/>
      <c r="G150" s="186"/>
      <c r="H150" s="212"/>
      <c r="I150" s="212" t="str" cm="1">
        <f t="array" ref="I150">IF(OR($C150="",$D150="",$E150="",$H150=""),"",_xlfn.SWITCH($H150,"S",5,"C",5,"D",3,"W",2,"N",0,"")*$F150)</f>
        <v/>
      </c>
    </row>
    <row r="151" spans="1:9" x14ac:dyDescent="0.25">
      <c r="A151" s="19"/>
      <c r="B151" s="19"/>
      <c r="C151" s="20"/>
      <c r="D151" s="18"/>
      <c r="E151" s="18"/>
      <c r="F151" s="188"/>
      <c r="G151" s="186"/>
      <c r="H151" s="212"/>
      <c r="I151" s="212" t="str" cm="1">
        <f t="array" ref="I151">IF(OR($C151="",$D151="",$E151="",$H151=""),"",_xlfn.SWITCH($H151,"S",5,"C",5,"D",3,"W",2,"N",0,"")*$F151)</f>
        <v/>
      </c>
    </row>
    <row r="152" spans="1:9" x14ac:dyDescent="0.25">
      <c r="A152" s="19"/>
      <c r="B152" s="19"/>
      <c r="C152" s="20"/>
      <c r="D152" s="18"/>
      <c r="E152" s="18"/>
      <c r="F152" s="188"/>
      <c r="G152" s="186"/>
      <c r="H152" s="212"/>
      <c r="I152" s="212" t="str" cm="1">
        <f t="array" ref="I152">IF(OR($C152="",$D152="",$E152="",$H152=""),"",_xlfn.SWITCH($H152,"S",5,"C",5,"D",3,"W",2,"N",0,"")*$F152)</f>
        <v/>
      </c>
    </row>
    <row r="153" spans="1:9" x14ac:dyDescent="0.25">
      <c r="A153" s="19"/>
      <c r="B153" s="19"/>
      <c r="C153" s="20"/>
      <c r="D153" s="18"/>
      <c r="E153" s="18"/>
      <c r="F153" s="188"/>
      <c r="G153" s="186"/>
      <c r="H153" s="212"/>
      <c r="I153" s="212" t="str" cm="1">
        <f t="array" ref="I153">IF(OR($C153="",$D153="",$E153="",$H153=""),"",_xlfn.SWITCH($H153,"S",5,"C",5,"D",3,"W",2,"N",0,"")*$F153)</f>
        <v/>
      </c>
    </row>
    <row r="154" spans="1:9" x14ac:dyDescent="0.25">
      <c r="A154" s="19"/>
      <c r="B154" s="19"/>
      <c r="C154" s="20"/>
      <c r="D154" s="18"/>
      <c r="E154" s="18"/>
      <c r="F154" s="188"/>
      <c r="G154" s="186"/>
      <c r="H154" s="212"/>
      <c r="I154" s="212" t="str" cm="1">
        <f t="array" ref="I154">IF(OR($C154="",$D154="",$E154="",$H154=""),"",_xlfn.SWITCH($H154,"S",5,"C",5,"D",3,"W",2,"N",0,"")*$F154)</f>
        <v/>
      </c>
    </row>
    <row r="155" spans="1:9" x14ac:dyDescent="0.25">
      <c r="A155" s="19"/>
      <c r="B155" s="19"/>
      <c r="C155" s="20"/>
      <c r="D155" s="18"/>
      <c r="E155" s="18"/>
      <c r="F155" s="188"/>
      <c r="G155" s="186"/>
      <c r="H155" s="212"/>
      <c r="I155" s="212" t="str" cm="1">
        <f t="array" ref="I155">IF(OR($C155="",$D155="",$E155="",$H155=""),"",_xlfn.SWITCH($H155,"S",5,"C",5,"D",3,"W",2,"N",0,"")*$F155)</f>
        <v/>
      </c>
    </row>
    <row r="156" spans="1:9" x14ac:dyDescent="0.25">
      <c r="A156" s="19"/>
      <c r="B156" s="19"/>
      <c r="C156" s="20"/>
      <c r="D156" s="18"/>
      <c r="E156" s="18"/>
      <c r="F156" s="188"/>
      <c r="G156" s="186"/>
      <c r="H156" s="212"/>
      <c r="I156" s="212" t="str" cm="1">
        <f t="array" ref="I156">IF(OR($C156="",$D156="",$E156="",$H156=""),"",_xlfn.SWITCH($H156,"S",5,"C",5,"D",3,"W",2,"N",0,"")*$F156)</f>
        <v/>
      </c>
    </row>
    <row r="157" spans="1:9" x14ac:dyDescent="0.25">
      <c r="A157" s="6"/>
      <c r="B157" s="3"/>
      <c r="C157" s="5"/>
      <c r="D157" s="18"/>
      <c r="E157" s="18"/>
      <c r="F157" s="188"/>
      <c r="G157" s="186"/>
      <c r="H157" s="212"/>
      <c r="I157" s="212" t="str" cm="1">
        <f t="array" ref="I157">IF(OR($C157="",$D157="",$E157="",$H157=""),"",_xlfn.SWITCH($H157,"S",5,"C",5,"D",3,"W",2,"N",0,"")*$F157)</f>
        <v/>
      </c>
    </row>
    <row r="158" spans="1:9" x14ac:dyDescent="0.25">
      <c r="A158" s="19"/>
      <c r="B158" s="19"/>
      <c r="C158" s="20"/>
      <c r="D158" s="18"/>
      <c r="E158" s="18"/>
      <c r="F158" s="188"/>
      <c r="G158" s="186"/>
      <c r="H158" s="212"/>
      <c r="I158" s="212" t="str" cm="1">
        <f t="array" ref="I158">IF(OR($C158="",$D158="",$E158="",$H158=""),"",_xlfn.SWITCH($H158,"S",5,"C",5,"D",3,"W",2,"N",0,"")*$F158)</f>
        <v/>
      </c>
    </row>
    <row r="159" spans="1:9" x14ac:dyDescent="0.25">
      <c r="A159" s="19"/>
      <c r="B159" s="19"/>
      <c r="C159" s="20"/>
      <c r="D159" s="18"/>
      <c r="E159" s="18"/>
      <c r="F159" s="188"/>
      <c r="G159" s="186"/>
      <c r="H159" s="212"/>
      <c r="I159" s="212" t="str" cm="1">
        <f t="array" ref="I159">IF(OR($C159="",$D159="",$E159="",$H159=""),"",_xlfn.SWITCH($H159,"S",5,"C",5,"D",3,"W",2,"N",0,"")*$F159)</f>
        <v/>
      </c>
    </row>
    <row r="160" spans="1:9" x14ac:dyDescent="0.25">
      <c r="A160" s="19"/>
      <c r="B160" s="19"/>
      <c r="C160" s="20"/>
      <c r="D160" s="18"/>
      <c r="E160" s="18"/>
      <c r="F160" s="188"/>
      <c r="G160" s="186"/>
      <c r="H160" s="212"/>
      <c r="I160" s="212" t="str" cm="1">
        <f t="array" ref="I160">IF(OR($C160="",$D160="",$E160="",$H160=""),"",_xlfn.SWITCH($H160,"S",5,"C",5,"D",3,"W",2,"N",0,"")*$F160)</f>
        <v/>
      </c>
    </row>
    <row r="161" spans="1:9" x14ac:dyDescent="0.25">
      <c r="A161" s="19"/>
      <c r="B161" s="19"/>
      <c r="C161" s="20"/>
      <c r="D161" s="18"/>
      <c r="E161" s="18"/>
      <c r="F161" s="188"/>
      <c r="G161" s="186"/>
      <c r="H161" s="212"/>
      <c r="I161" s="212" t="str" cm="1">
        <f t="array" ref="I161">IF(OR($C161="",$D161="",$E161="",$H161=""),"",_xlfn.SWITCH($H161,"S",5,"C",5,"D",3,"W",2,"N",0,"")*$F161)</f>
        <v/>
      </c>
    </row>
    <row r="162" spans="1:9" x14ac:dyDescent="0.25">
      <c r="A162" s="19"/>
      <c r="B162" s="19"/>
      <c r="C162" s="20"/>
      <c r="D162" s="18"/>
      <c r="E162" s="18"/>
      <c r="F162" s="188"/>
      <c r="G162" s="186"/>
      <c r="H162" s="212"/>
      <c r="I162" s="212" t="str" cm="1">
        <f t="array" ref="I162">IF(OR($C162="",$D162="",$E162="",$H162=""),"",_xlfn.SWITCH($H162,"S",5,"C",5,"D",3,"W",2,"N",0,"")*$F162)</f>
        <v/>
      </c>
    </row>
    <row r="163" spans="1:9" x14ac:dyDescent="0.25">
      <c r="A163" s="19"/>
      <c r="B163" s="19"/>
      <c r="C163" s="20"/>
      <c r="D163" s="18"/>
      <c r="E163" s="18"/>
      <c r="F163" s="188"/>
      <c r="G163" s="186"/>
      <c r="H163" s="212"/>
      <c r="I163" s="212" t="str" cm="1">
        <f t="array" ref="I163">IF(OR($C163="",$D163="",$E163="",$H163=""),"",_xlfn.SWITCH($H163,"S",5,"C",5,"D",3,"W",2,"N",0,"")*$F163)</f>
        <v/>
      </c>
    </row>
    <row r="164" spans="1:9" x14ac:dyDescent="0.25">
      <c r="A164" s="3"/>
      <c r="B164" s="3"/>
      <c r="C164" s="4"/>
      <c r="D164" s="18"/>
      <c r="E164" s="18"/>
      <c r="F164" s="188"/>
      <c r="G164" s="186"/>
      <c r="H164" s="212"/>
      <c r="I164" s="212" t="str" cm="1">
        <f t="array" ref="I164">IF(OR($C164="",$D164="",$E164="",$H164=""),"",_xlfn.SWITCH($H164,"S",5,"C",5,"D",3,"W",2,"N",0,"")*$F164)</f>
        <v/>
      </c>
    </row>
    <row r="165" spans="1:9" x14ac:dyDescent="0.25">
      <c r="A165" s="19"/>
      <c r="B165" s="19"/>
      <c r="C165" s="20"/>
      <c r="D165" s="18"/>
      <c r="E165" s="18"/>
      <c r="F165" s="188"/>
      <c r="G165" s="186"/>
      <c r="H165" s="212"/>
      <c r="I165" s="212" t="str" cm="1">
        <f t="array" ref="I165">IF(OR($C165="",$D165="",$E165="",$H165=""),"",_xlfn.SWITCH($H165,"S",5,"C",5,"D",3,"W",2,"N",0,"")*$F165)</f>
        <v/>
      </c>
    </row>
    <row r="166" spans="1:9" x14ac:dyDescent="0.25">
      <c r="A166" s="19"/>
      <c r="B166" s="19"/>
      <c r="C166" s="20"/>
      <c r="D166" s="18"/>
      <c r="E166" s="18"/>
      <c r="F166" s="188"/>
      <c r="G166" s="186"/>
      <c r="H166" s="212"/>
      <c r="I166" s="212" t="str" cm="1">
        <f t="array" ref="I166">IF(OR($C166="",$D166="",$E166="",$H166=""),"",_xlfn.SWITCH($H166,"S",5,"C",5,"D",3,"W",2,"N",0,"")*$F166)</f>
        <v/>
      </c>
    </row>
    <row r="167" spans="1:9" x14ac:dyDescent="0.25">
      <c r="A167" s="19"/>
      <c r="B167" s="19"/>
      <c r="C167" s="20"/>
      <c r="D167" s="18"/>
      <c r="E167" s="18"/>
      <c r="F167" s="188"/>
      <c r="G167" s="186"/>
      <c r="H167" s="212"/>
      <c r="I167" s="212" t="str" cm="1">
        <f t="array" ref="I167">IF(OR($C167="",$D167="",$E167="",$H167=""),"",_xlfn.SWITCH($H167,"S",5,"C",5,"D",3,"W",2,"N",0,"")*$F167)</f>
        <v/>
      </c>
    </row>
    <row r="168" spans="1:9" x14ac:dyDescent="0.25">
      <c r="A168" s="6"/>
      <c r="B168" s="3"/>
      <c r="C168" s="5"/>
      <c r="D168" s="18"/>
      <c r="E168" s="18"/>
      <c r="F168" s="188"/>
      <c r="G168" s="186"/>
      <c r="H168" s="212"/>
      <c r="I168" s="212" t="str" cm="1">
        <f t="array" ref="I168">IF(OR($C168="",$D168="",$E168="",$H168=""),"",_xlfn.SWITCH($H168,"S",5,"C",5,"D",3,"W",2,"N",0,"")*$F168)</f>
        <v/>
      </c>
    </row>
    <row r="169" spans="1:9" x14ac:dyDescent="0.25">
      <c r="A169" s="19"/>
      <c r="B169" s="19"/>
      <c r="C169" s="20"/>
      <c r="D169" s="18"/>
      <c r="E169" s="18"/>
      <c r="F169" s="188"/>
      <c r="G169" s="186"/>
      <c r="H169" s="212"/>
      <c r="I169" s="212" t="str" cm="1">
        <f t="array" ref="I169">IF(OR($C169="",$D169="",$E169="",$H169=""),"",_xlfn.SWITCH($H169,"S",5,"C",5,"D",3,"W",2,"N",0,"")*$F169)</f>
        <v/>
      </c>
    </row>
    <row r="170" spans="1:9" x14ac:dyDescent="0.25">
      <c r="A170" s="19"/>
      <c r="B170" s="19"/>
      <c r="C170" s="20"/>
      <c r="D170" s="18"/>
      <c r="E170" s="18"/>
      <c r="F170" s="188"/>
      <c r="G170" s="186"/>
      <c r="H170" s="212"/>
      <c r="I170" s="212" t="str" cm="1">
        <f t="array" ref="I170">IF(OR($C170="",$D170="",$E170="",$H170=""),"",_xlfn.SWITCH($H170,"S",5,"C",5,"D",3,"W",2,"N",0,"")*$F170)</f>
        <v/>
      </c>
    </row>
    <row r="171" spans="1:9" x14ac:dyDescent="0.25">
      <c r="A171" s="3"/>
      <c r="B171" s="3"/>
      <c r="C171" s="4"/>
      <c r="D171" s="18"/>
      <c r="E171" s="18"/>
      <c r="F171" s="188"/>
      <c r="G171" s="186"/>
      <c r="H171" s="212"/>
      <c r="I171" s="212" t="str" cm="1">
        <f t="array" ref="I171">IF(OR($C171="",$D171="",$E171="",$H171=""),"",_xlfn.SWITCH($H171,"S",5,"C",5,"D",3,"W",2,"N",0,"")*$F171)</f>
        <v/>
      </c>
    </row>
    <row r="172" spans="1:9" x14ac:dyDescent="0.25">
      <c r="A172" s="19"/>
      <c r="B172" s="19"/>
      <c r="C172" s="20"/>
      <c r="D172" s="18"/>
      <c r="E172" s="18"/>
      <c r="F172" s="188"/>
      <c r="G172" s="186"/>
      <c r="H172" s="212"/>
      <c r="I172" s="212" t="str" cm="1">
        <f t="array" ref="I172">IF(OR($C172="",$D172="",$E172="",$H172=""),"",_xlfn.SWITCH($H172,"S",5,"C",5,"D",3,"W",2,"N",0,"")*$F172)</f>
        <v/>
      </c>
    </row>
    <row r="173" spans="1:9" x14ac:dyDescent="0.25">
      <c r="A173" s="19"/>
      <c r="B173" s="19"/>
      <c r="C173" s="20"/>
      <c r="D173" s="18"/>
      <c r="E173" s="18"/>
      <c r="F173" s="188"/>
      <c r="G173" s="186"/>
      <c r="H173" s="212"/>
      <c r="I173" s="212" t="str" cm="1">
        <f t="array" ref="I173">IF(OR($C173="",$D173="",$E173="",$H173=""),"",_xlfn.SWITCH($H173,"S",5,"C",5,"D",3,"W",2,"N",0,"")*$F173)</f>
        <v/>
      </c>
    </row>
    <row r="174" spans="1:9" x14ac:dyDescent="0.25">
      <c r="A174" s="19"/>
      <c r="B174" s="19"/>
      <c r="C174" s="20"/>
      <c r="D174" s="18"/>
      <c r="E174" s="18"/>
      <c r="F174" s="188"/>
      <c r="G174" s="186"/>
      <c r="H174" s="212"/>
      <c r="I174" s="212" t="str" cm="1">
        <f t="array" ref="I174">IF(OR($C174="",$D174="",$E174="",$H174=""),"",_xlfn.SWITCH($H174,"S",5,"C",5,"D",3,"W",2,"N",0,"")*$F174)</f>
        <v/>
      </c>
    </row>
    <row r="175" spans="1:9" x14ac:dyDescent="0.25">
      <c r="A175" s="3"/>
      <c r="B175" s="3"/>
      <c r="C175" s="4"/>
      <c r="D175" s="18"/>
      <c r="E175" s="18"/>
      <c r="F175" s="188"/>
      <c r="G175" s="186"/>
      <c r="H175" s="212"/>
      <c r="I175" s="212" t="str" cm="1">
        <f t="array" ref="I175">IF(OR($C175="",$D175="",$E175="",$H175=""),"",_xlfn.SWITCH($H175,"S",5,"C",5,"D",3,"W",2,"N",0,"")*$F175)</f>
        <v/>
      </c>
    </row>
    <row r="176" spans="1:9" x14ac:dyDescent="0.25">
      <c r="A176" s="19"/>
      <c r="B176" s="19"/>
      <c r="C176" s="20"/>
      <c r="D176" s="18"/>
      <c r="E176" s="18"/>
      <c r="F176" s="188"/>
      <c r="G176" s="186"/>
      <c r="H176" s="212"/>
      <c r="I176" s="212" t="str" cm="1">
        <f t="array" ref="I176">IF(OR($C176="",$D176="",$E176="",$H176=""),"",_xlfn.SWITCH($H176,"S",5,"C",5,"D",3,"W",2,"N",0,"")*$F176)</f>
        <v/>
      </c>
    </row>
    <row r="177" spans="1:9" x14ac:dyDescent="0.25">
      <c r="A177" s="19"/>
      <c r="B177" s="19"/>
      <c r="C177" s="20"/>
      <c r="D177" s="18"/>
      <c r="E177" s="18"/>
      <c r="F177" s="188"/>
      <c r="G177" s="186"/>
      <c r="H177" s="212"/>
      <c r="I177" s="212" t="str" cm="1">
        <f t="array" ref="I177">IF(OR($C177="",$D177="",$E177="",$H177=""),"",_xlfn.SWITCH($H177,"S",5,"C",5,"D",3,"W",2,"N",0,"")*$F177)</f>
        <v/>
      </c>
    </row>
    <row r="178" spans="1:9" x14ac:dyDescent="0.25">
      <c r="A178" s="6"/>
      <c r="B178" s="3"/>
      <c r="C178" s="5"/>
      <c r="D178" s="18"/>
      <c r="E178" s="18"/>
      <c r="F178" s="188"/>
      <c r="G178" s="186"/>
      <c r="H178" s="212"/>
      <c r="I178" s="212" t="str" cm="1">
        <f t="array" ref="I178">IF(OR($C178="",$D178="",$E178="",$H178=""),"",_xlfn.SWITCH($H178,"S",5,"C",5,"D",3,"W",2,"N",0,"")*$F178)</f>
        <v/>
      </c>
    </row>
    <row r="179" spans="1:9" x14ac:dyDescent="0.25">
      <c r="A179" s="19"/>
      <c r="B179" s="19"/>
      <c r="C179" s="20"/>
      <c r="D179" s="18"/>
      <c r="E179" s="18"/>
      <c r="F179" s="188"/>
      <c r="G179" s="186"/>
      <c r="H179" s="212"/>
      <c r="I179" s="212" t="str" cm="1">
        <f t="array" ref="I179">IF(OR($C179="",$D179="",$E179="",$H179=""),"",_xlfn.SWITCH($H179,"S",5,"C",5,"D",3,"W",2,"N",0,"")*$F179)</f>
        <v/>
      </c>
    </row>
    <row r="180" spans="1:9" x14ac:dyDescent="0.25">
      <c r="A180" s="6"/>
      <c r="B180" s="3"/>
      <c r="C180" s="5"/>
      <c r="D180" s="18"/>
      <c r="E180" s="18"/>
      <c r="F180" s="188"/>
      <c r="G180" s="186"/>
      <c r="H180" s="212"/>
      <c r="I180" s="212" t="str" cm="1">
        <f t="array" ref="I180">IF(OR($C180="",$D180="",$E180="",$H180=""),"",_xlfn.SWITCH($H180,"S",5,"C",5,"D",3,"W",2,"N",0,"")*$F180)</f>
        <v/>
      </c>
    </row>
    <row r="181" spans="1:9" x14ac:dyDescent="0.25">
      <c r="A181" s="19"/>
      <c r="B181" s="19"/>
      <c r="C181" s="20"/>
      <c r="D181" s="18"/>
    </row>
    <row r="182" spans="1:9" x14ac:dyDescent="0.25">
      <c r="A182" s="19"/>
      <c r="B182" s="19"/>
      <c r="C182" s="20"/>
      <c r="D182" s="18"/>
    </row>
    <row r="183" spans="1:9" x14ac:dyDescent="0.25">
      <c r="A183" s="19"/>
      <c r="B183" s="19"/>
      <c r="C183" s="20"/>
      <c r="D183" s="18"/>
    </row>
    <row r="184" spans="1:9" x14ac:dyDescent="0.25">
      <c r="A184" s="19"/>
      <c r="B184" s="19"/>
      <c r="C184" s="20"/>
      <c r="D184" s="18"/>
    </row>
    <row r="185" spans="1:9" x14ac:dyDescent="0.25">
      <c r="A185" s="19"/>
      <c r="B185" s="19"/>
      <c r="C185" s="20"/>
      <c r="D185" s="18"/>
    </row>
  </sheetData>
  <mergeCells count="8">
    <mergeCell ref="A31:E31"/>
    <mergeCell ref="F1:G1"/>
    <mergeCell ref="F2:G2"/>
    <mergeCell ref="H1:I1"/>
    <mergeCell ref="H2:I2"/>
    <mergeCell ref="D2:E2"/>
    <mergeCell ref="A1:E1"/>
    <mergeCell ref="A2:C2"/>
  </mergeCells>
  <conditionalFormatting sqref="D4:D33">
    <cfRule type="expression" dxfId="44" priority="1">
      <formula>$D4="S"</formula>
    </cfRule>
    <cfRule type="expression" dxfId="43" priority="2">
      <formula>$D4="C"</formula>
    </cfRule>
    <cfRule type="expression" dxfId="42" priority="3">
      <formula>$D4="D"</formula>
    </cfRule>
    <cfRule type="expression" dxfId="41" priority="4">
      <formula>$D4="W"</formula>
    </cfRule>
    <cfRule type="expression" dxfId="40" priority="5">
      <formula>$D4="N"</formula>
    </cfRule>
  </conditionalFormatting>
  <dataValidations count="3">
    <dataValidation type="list" allowBlank="1" showInputMessage="1" showErrorMessage="1" sqref="C31" xr:uid="{00000000-0002-0000-0A00-000000000000}">
      <formula1>L_Priority</formula1>
    </dataValidation>
    <dataValidation type="list" allowBlank="1" showInputMessage="1" showErrorMessage="1" errorTitle="Invalid response" error="Choose S, C, D, W or N from the dropdown." promptTitle="RFT response code" prompt="Select S, C, D, W or N. Add supporting detail in column E." sqref="D4:D30 D32:D33" xr:uid="{3A7F946D-E9E9-426B-BF3E-1E560B45AF5C}">
      <formula1>"S,C,D,W,N"</formula1>
    </dataValidation>
    <dataValidation type="list" allowBlank="1" showInputMessage="1" showErrorMessage="1" errorTitle="Invalid classification" error="Select S, C, D, W or N." promptTitle="Evaluator classification" prompt="Confirm the classification after reviewing the supplier code and explanation." sqref="H4:H180" xr:uid="{2AB4E949-059C-45DA-A0F8-A7098CBDE061}">
      <formula1>"S,C,D,W,N"</formula1>
    </dataValidation>
  </dataValidations>
  <pageMargins left="0.70866141732283472" right="0.70866141732283472" top="0.74803149606299213" bottom="0.74803149606299213" header="0.31496062992125978" footer="0.31496062992125978"/>
  <pageSetup paperSize="9" scale="56" fitToHeight="0" orientation="portrait"/>
  <headerFooter>
    <oddFooter>&amp;LDetailed Requirements - &amp;A&amp;CPage &amp;P of &amp;N</oddFooter>
  </headerFooter>
  <colBreaks count="1" manualBreakCount="1">
    <brk id="3"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I18"/>
  <sheetViews>
    <sheetView showGridLines="0" topLeftCell="C1" zoomScale="75" zoomScaleNormal="75" zoomScaleSheetLayoutView="118" workbookViewId="0">
      <pane ySplit="3" topLeftCell="A12" activePane="bottomLeft" state="frozen"/>
      <selection activeCell="A30" sqref="A30:E30"/>
      <selection pane="bottomLeft" activeCell="K23" sqref="K23"/>
    </sheetView>
  </sheetViews>
  <sheetFormatPr defaultColWidth="9.1796875" defaultRowHeight="12.5" x14ac:dyDescent="0.25"/>
  <cols>
    <col min="1" max="1" width="12.6328125" style="1" customWidth="1"/>
    <col min="2" max="2" width="65.453125" style="34" customWidth="1"/>
    <col min="3" max="3" width="11.81640625" style="1" customWidth="1"/>
    <col min="4" max="4" width="27.36328125" style="1" customWidth="1"/>
    <col min="5" max="5" width="54.453125" style="1" customWidth="1"/>
    <col min="6" max="6" width="13.453125" style="1" customWidth="1"/>
    <col min="7" max="7" width="17.36328125" style="1" customWidth="1"/>
    <col min="8" max="16384" width="9.1796875" style="1"/>
  </cols>
  <sheetData>
    <row r="1" spans="1:9" s="2" customFormat="1" ht="18.5" thickBot="1" x14ac:dyDescent="0.35">
      <c r="A1" s="362" t="s">
        <v>1181</v>
      </c>
      <c r="B1" s="363"/>
      <c r="C1" s="364"/>
      <c r="D1" s="363"/>
      <c r="E1" s="363"/>
      <c r="F1" s="344" t="s">
        <v>573</v>
      </c>
      <c r="G1" s="370"/>
      <c r="H1" s="368" t="s">
        <v>574</v>
      </c>
      <c r="I1" s="369"/>
    </row>
    <row r="2" spans="1:9" ht="13" x14ac:dyDescent="0.3">
      <c r="A2" s="365" t="s">
        <v>575</v>
      </c>
      <c r="B2" s="366"/>
      <c r="C2" s="367"/>
      <c r="D2" s="333" t="s">
        <v>174</v>
      </c>
      <c r="E2" s="331"/>
      <c r="F2" s="346" t="s">
        <v>576</v>
      </c>
      <c r="G2" s="371"/>
      <c r="H2" s="368" t="s">
        <v>577</v>
      </c>
      <c r="I2" s="369"/>
    </row>
    <row r="3" spans="1:9" ht="65.5" thickBot="1" x14ac:dyDescent="0.35">
      <c r="A3" s="24" t="s">
        <v>172</v>
      </c>
      <c r="B3" s="25" t="s">
        <v>173</v>
      </c>
      <c r="C3" s="25" t="s">
        <v>578</v>
      </c>
      <c r="D3" s="26" t="s">
        <v>579</v>
      </c>
      <c r="E3" s="151" t="s">
        <v>580</v>
      </c>
      <c r="F3" s="169" t="s">
        <v>176</v>
      </c>
      <c r="G3" s="170" t="s">
        <v>170</v>
      </c>
      <c r="H3" s="1" t="s">
        <v>581</v>
      </c>
      <c r="I3" s="1" t="s">
        <v>582</v>
      </c>
    </row>
    <row r="4" spans="1:9" x14ac:dyDescent="0.25">
      <c r="A4" s="372" t="s">
        <v>1182</v>
      </c>
      <c r="B4" s="331"/>
      <c r="C4" s="332"/>
      <c r="D4" s="331"/>
      <c r="E4" s="331"/>
      <c r="F4" s="167"/>
      <c r="G4" s="168"/>
      <c r="I4" s="1" t="str" cm="1">
        <f t="array" ref="I4">IF(OR($C4="",$D4="",$E4="",$H4=""),"",_xlfn.SWITCH($H4,"S",5,"C",5,"D",3,"W",2,"N",0,"")*$F4)</f>
        <v/>
      </c>
    </row>
    <row r="5" spans="1:9" x14ac:dyDescent="0.25">
      <c r="A5" s="361" t="s">
        <v>1183</v>
      </c>
      <c r="B5" s="331"/>
      <c r="C5" s="332"/>
      <c r="D5" s="331"/>
      <c r="E5" s="331"/>
      <c r="F5" s="163"/>
      <c r="G5" s="164"/>
      <c r="I5" s="1" t="str" cm="1">
        <f t="array" ref="I5">IF(OR($C5="",$D5="",$E5="",$H5=""),"",_xlfn.SWITCH($H5,"S",5,"C",5,"D",3,"W",2,"N",0,"")*$F5)</f>
        <v/>
      </c>
    </row>
    <row r="6" spans="1:9" s="8" customFormat="1" ht="25" x14ac:dyDescent="0.25">
      <c r="A6" s="71">
        <v>1</v>
      </c>
      <c r="B6" s="72" t="s">
        <v>1184</v>
      </c>
      <c r="C6" s="59" t="s">
        <v>585</v>
      </c>
      <c r="D6" s="7"/>
      <c r="E6" s="189"/>
      <c r="F6" s="156">
        <v>2</v>
      </c>
      <c r="G6" s="157" t="s">
        <v>1185</v>
      </c>
      <c r="I6" s="8" t="str" cm="1">
        <f t="array" ref="I6">IF(OR($C6="",$D6="",$E6="",$H6=""),"",_xlfn.SWITCH($H6,"S",5,"C",5,"D",3,"W",2,"N",0,"")*$F6)</f>
        <v/>
      </c>
    </row>
    <row r="7" spans="1:9" s="8" customFormat="1" x14ac:dyDescent="0.25">
      <c r="A7" s="71">
        <f>A6+1</f>
        <v>2</v>
      </c>
      <c r="B7" s="72" t="s">
        <v>1186</v>
      </c>
      <c r="C7" s="59" t="s">
        <v>78</v>
      </c>
      <c r="D7" s="7"/>
      <c r="E7" s="189"/>
      <c r="F7" s="156">
        <v>1</v>
      </c>
      <c r="G7" s="157" t="s">
        <v>1187</v>
      </c>
      <c r="I7" s="8" t="str" cm="1">
        <f t="array" ref="I7">IF(OR($C7="",$D7="",$E7="",$H7=""),"",_xlfn.SWITCH($H7,"S",5,"C",5,"D",3,"W",2,"N",0,"")*$F7)</f>
        <v/>
      </c>
    </row>
    <row r="8" spans="1:9" s="8" customFormat="1" ht="62.5" x14ac:dyDescent="0.25">
      <c r="A8" s="71">
        <f>A7+1</f>
        <v>3</v>
      </c>
      <c r="B8" s="72" t="s">
        <v>591</v>
      </c>
      <c r="C8" s="59" t="s">
        <v>78</v>
      </c>
      <c r="D8" s="7"/>
      <c r="E8" s="189"/>
      <c r="F8" s="156">
        <v>1</v>
      </c>
      <c r="G8" s="157" t="s">
        <v>1188</v>
      </c>
      <c r="I8" s="8" t="str" cm="1">
        <f t="array" ref="I8">IF(OR($C8="",$D8="",$E8="",$H8=""),"",_xlfn.SWITCH($H8,"S",5,"C",5,"D",3,"W",2,"N",0,"")*$F8)</f>
        <v/>
      </c>
    </row>
    <row r="9" spans="1:9" s="8" customFormat="1" ht="25" x14ac:dyDescent="0.25">
      <c r="A9" s="71">
        <f>A8+1</f>
        <v>4</v>
      </c>
      <c r="B9" s="72" t="s">
        <v>1189</v>
      </c>
      <c r="C9" s="59" t="s">
        <v>78</v>
      </c>
      <c r="D9" s="7"/>
      <c r="E9" s="189"/>
      <c r="F9" s="156">
        <v>1</v>
      </c>
      <c r="G9" s="157" t="s">
        <v>1190</v>
      </c>
      <c r="I9" s="8" t="str" cm="1">
        <f t="array" ref="I9">IF(OR($C9="",$D9="",$E9="",$H9=""),"",_xlfn.SWITCH($H9,"S",5,"C",5,"D",3,"W",2,"N",0,"")*$F9)</f>
        <v/>
      </c>
    </row>
    <row r="10" spans="1:9" x14ac:dyDescent="0.25">
      <c r="A10" s="361" t="s">
        <v>1191</v>
      </c>
      <c r="B10" s="331"/>
      <c r="C10" s="332"/>
      <c r="D10" s="331"/>
      <c r="E10" s="331"/>
      <c r="F10" s="163"/>
      <c r="G10" s="164"/>
      <c r="I10" s="1" t="str" cm="1">
        <f t="array" ref="I10">IF(OR($C10="",$D10="",$E10="",$H10=""),"",_xlfn.SWITCH($H10,"S",5,"C",5,"D",3,"W",2,"N",0,"")*$F10)</f>
        <v/>
      </c>
    </row>
    <row r="11" spans="1:9" s="30" customFormat="1" ht="37.5" x14ac:dyDescent="0.25">
      <c r="A11" s="71">
        <f>A9+1</f>
        <v>5</v>
      </c>
      <c r="B11" s="72" t="s">
        <v>1192</v>
      </c>
      <c r="C11" s="59" t="s">
        <v>585</v>
      </c>
      <c r="D11" s="43"/>
      <c r="E11" s="190"/>
      <c r="F11" s="166">
        <v>2</v>
      </c>
      <c r="G11" s="165" t="s">
        <v>1193</v>
      </c>
      <c r="I11" s="30" t="str" cm="1">
        <f t="array" ref="I11">IF(OR($C11="",$D11="",$E11="",$H11=""),"",_xlfn.SWITCH($H11,"S",5,"C",5,"D",3,"W",2,"N",0,"")*$F11)</f>
        <v/>
      </c>
    </row>
    <row r="12" spans="1:9" s="30" customFormat="1" x14ac:dyDescent="0.25">
      <c r="A12" s="71">
        <f t="shared" ref="A12:A18" si="0">A11+1</f>
        <v>6</v>
      </c>
      <c r="B12" s="72" t="s">
        <v>1194</v>
      </c>
      <c r="C12" s="59" t="s">
        <v>585</v>
      </c>
      <c r="D12" s="43"/>
      <c r="E12" s="190"/>
      <c r="F12" s="166">
        <v>2</v>
      </c>
      <c r="G12" s="165" t="s">
        <v>1195</v>
      </c>
      <c r="I12" s="30" t="str" cm="1">
        <f t="array" ref="I12">IF(OR($C12="",$D12="",$E12="",$H12=""),"",_xlfn.SWITCH($H12,"S",5,"C",5,"D",3,"W",2,"N",0,"")*$F12)</f>
        <v/>
      </c>
    </row>
    <row r="13" spans="1:9" s="30" customFormat="1" ht="25" x14ac:dyDescent="0.25">
      <c r="A13" s="71">
        <f t="shared" si="0"/>
        <v>7</v>
      </c>
      <c r="B13" s="72" t="s">
        <v>1196</v>
      </c>
      <c r="C13" s="59" t="s">
        <v>585</v>
      </c>
      <c r="D13" s="43"/>
      <c r="E13" s="190"/>
      <c r="F13" s="166">
        <v>2</v>
      </c>
      <c r="G13" s="165" t="s">
        <v>1197</v>
      </c>
      <c r="I13" s="30" t="str" cm="1">
        <f t="array" ref="I13">IF(OR($C13="",$D13="",$E13="",$H13=""),"",_xlfn.SWITCH($H13,"S",5,"C",5,"D",3,"W",2,"N",0,"")*$F13)</f>
        <v/>
      </c>
    </row>
    <row r="14" spans="1:9" s="30" customFormat="1" ht="37.5" x14ac:dyDescent="0.25">
      <c r="A14" s="71">
        <f t="shared" si="0"/>
        <v>8</v>
      </c>
      <c r="B14" s="73" t="s">
        <v>1198</v>
      </c>
      <c r="C14" s="70" t="s">
        <v>585</v>
      </c>
      <c r="D14" s="43"/>
      <c r="E14" s="190"/>
      <c r="F14" s="166">
        <v>2</v>
      </c>
      <c r="G14" s="165" t="s">
        <v>1199</v>
      </c>
      <c r="I14" s="30" t="str" cm="1">
        <f t="array" ref="I14">IF(OR($C14="",$D14="",$E14="",$H14=""),"",_xlfn.SWITCH($H14,"S",5,"C",5,"D",3,"W",2,"N",0,"")*$F14)</f>
        <v/>
      </c>
    </row>
    <row r="15" spans="1:9" s="30" customFormat="1" ht="25" x14ac:dyDescent="0.25">
      <c r="A15" s="71">
        <f t="shared" si="0"/>
        <v>9</v>
      </c>
      <c r="B15" s="73" t="s">
        <v>1200</v>
      </c>
      <c r="C15" s="70" t="s">
        <v>78</v>
      </c>
      <c r="D15" s="43"/>
      <c r="E15" s="190"/>
      <c r="F15" s="166">
        <v>1</v>
      </c>
      <c r="G15" s="165" t="s">
        <v>1201</v>
      </c>
      <c r="I15" s="30" t="str" cm="1">
        <f t="array" ref="I15">IF(OR($C15="",$D15="",$E15="",$H15=""),"",_xlfn.SWITCH($H15,"S",5,"C",5,"D",3,"W",2,"N",0,"")*$F15)</f>
        <v/>
      </c>
    </row>
    <row r="16" spans="1:9" s="30" customFormat="1" ht="50" x14ac:dyDescent="0.25">
      <c r="A16" s="71">
        <f t="shared" si="0"/>
        <v>10</v>
      </c>
      <c r="B16" s="73" t="s">
        <v>1202</v>
      </c>
      <c r="C16" s="59" t="s">
        <v>78</v>
      </c>
      <c r="D16" s="43"/>
      <c r="E16" s="190"/>
      <c r="F16" s="166">
        <v>1</v>
      </c>
      <c r="G16" s="165" t="s">
        <v>1203</v>
      </c>
      <c r="I16" s="30" t="str" cm="1">
        <f t="array" ref="I16">IF(OR($C16="",$D16="",$E16="",$H16=""),"",_xlfn.SWITCH($H16,"S",5,"C",5,"D",3,"W",2,"N",0,"")*$F16)</f>
        <v/>
      </c>
    </row>
    <row r="17" spans="1:9" s="30" customFormat="1" ht="25" x14ac:dyDescent="0.25">
      <c r="A17" s="71">
        <f t="shared" si="0"/>
        <v>11</v>
      </c>
      <c r="B17" s="72" t="s">
        <v>1204</v>
      </c>
      <c r="C17" s="59" t="s">
        <v>585</v>
      </c>
      <c r="D17" s="43"/>
      <c r="E17" s="190"/>
      <c r="F17" s="166">
        <v>2</v>
      </c>
      <c r="G17" s="165" t="s">
        <v>1205</v>
      </c>
      <c r="I17" s="30" t="str" cm="1">
        <f t="array" ref="I17">IF(OR($C17="",$D17="",$E17="",$H17=""),"",_xlfn.SWITCH($H17,"S",5,"C",5,"D",3,"W",2,"N",0,"")*$F17)</f>
        <v/>
      </c>
    </row>
    <row r="18" spans="1:9" s="30" customFormat="1" ht="25" x14ac:dyDescent="0.25">
      <c r="A18" s="71">
        <f t="shared" si="0"/>
        <v>12</v>
      </c>
      <c r="B18" s="72" t="s">
        <v>1206</v>
      </c>
      <c r="C18" s="59" t="s">
        <v>585</v>
      </c>
      <c r="D18" s="43"/>
      <c r="E18" s="190"/>
      <c r="F18" s="166">
        <v>2</v>
      </c>
      <c r="G18" s="165" t="s">
        <v>1207</v>
      </c>
      <c r="I18" s="30" t="str" cm="1">
        <f t="array" ref="I18">IF(OR($C18="",$D18="",$E18="",$H18=""),"",_xlfn.SWITCH($H18,"S",5,"C",5,"D",3,"W",2,"N",0,"")*$F18)</f>
        <v/>
      </c>
    </row>
  </sheetData>
  <mergeCells count="10">
    <mergeCell ref="A10:E10"/>
    <mergeCell ref="A1:E1"/>
    <mergeCell ref="A5:E5"/>
    <mergeCell ref="A2:C2"/>
    <mergeCell ref="H1:I1"/>
    <mergeCell ref="H2:I2"/>
    <mergeCell ref="F1:G1"/>
    <mergeCell ref="F2:G2"/>
    <mergeCell ref="A4:E4"/>
    <mergeCell ref="D2:E2"/>
  </mergeCells>
  <conditionalFormatting sqref="D4:D18">
    <cfRule type="expression" dxfId="39" priority="1">
      <formula>$D4="S"</formula>
    </cfRule>
    <cfRule type="expression" dxfId="38" priority="2">
      <formula>$D4="C"</formula>
    </cfRule>
    <cfRule type="expression" dxfId="37" priority="3">
      <formula>$D4="D"</formula>
    </cfRule>
    <cfRule type="expression" dxfId="36" priority="4">
      <formula>$D4="W"</formula>
    </cfRule>
    <cfRule type="expression" dxfId="35" priority="5">
      <formula>$D4="N"</formula>
    </cfRule>
  </conditionalFormatting>
  <dataValidations count="3">
    <dataValidation type="list" allowBlank="1" showInputMessage="1" showErrorMessage="1" sqref="C14:C15" xr:uid="{00000000-0002-0000-0B00-000000000000}">
      <formula1>L_Priority</formula1>
    </dataValidation>
    <dataValidation type="list" allowBlank="1" showInputMessage="1" showErrorMessage="1" errorTitle="Invalid response" error="Choose S, C, D, W or N from the dropdown." promptTitle="RFT response code" prompt="Select S, C, D, W or N. Add supporting detail in column E." sqref="D6:D9 D11:D18" xr:uid="{0732FA22-7439-4AA4-AB42-48D77982A22D}">
      <formula1>"S,C,D,W,N"</formula1>
    </dataValidation>
    <dataValidation type="list" allowBlank="1" showInputMessage="1" showErrorMessage="1" errorTitle="Invalid classification" error="Select S, C, D, W or N." promptTitle="Evaluator classification" prompt="Confirm the classification after reviewing the supplier code and explanation." sqref="H4:H18" xr:uid="{732ECA27-DC71-44B8-8AE6-89A9422ED35B}">
      <formula1>"S,C,D,W,N"</formula1>
    </dataValidation>
  </dataValidations>
  <pageMargins left="0.70866141732283472" right="0.70866141732283472" top="0.74803149606299213" bottom="0.74803149606299213" header="0.31496062992125978" footer="0.31496062992125978"/>
  <pageSetup paperSize="9" scale="58" fitToHeight="0" orientation="portrait"/>
  <headerFooter>
    <oddFooter>&amp;LDetailed Requirements - &amp;A&amp;CPage &amp;P of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7">
    <pageSetUpPr fitToPage="1"/>
  </sheetPr>
  <dimension ref="A1:I10"/>
  <sheetViews>
    <sheetView showGridLines="0" topLeftCell="C1" zoomScale="75" zoomScaleNormal="75" zoomScaleSheetLayoutView="110" workbookViewId="0">
      <pane ySplit="3" topLeftCell="A6" activePane="bottomLeft" state="frozen"/>
      <selection activeCell="K23" sqref="K23"/>
      <selection pane="bottomLeft" activeCell="K23" sqref="K23"/>
    </sheetView>
  </sheetViews>
  <sheetFormatPr defaultColWidth="9.1796875" defaultRowHeight="12.5" x14ac:dyDescent="0.25"/>
  <cols>
    <col min="1" max="1" width="12.6328125" style="1" customWidth="1"/>
    <col min="2" max="2" width="65.453125" style="34" customWidth="1"/>
    <col min="3" max="3" width="11.81640625" style="1" customWidth="1"/>
    <col min="4" max="4" width="27.36328125" style="1" customWidth="1"/>
    <col min="5" max="5" width="54.453125" style="1" customWidth="1"/>
    <col min="6" max="6" width="13.453125" style="1" customWidth="1"/>
    <col min="7" max="7" width="17.36328125" style="1" customWidth="1"/>
    <col min="8" max="8" width="22.6328125" style="1" customWidth="1"/>
    <col min="9" max="9" width="19.1796875" style="1" customWidth="1"/>
    <col min="10" max="16384" width="9.1796875" style="1"/>
  </cols>
  <sheetData>
    <row r="1" spans="1:9" s="2" customFormat="1" ht="18.5" thickBot="1" x14ac:dyDescent="0.35">
      <c r="A1" s="362" t="s">
        <v>1208</v>
      </c>
      <c r="B1" s="363"/>
      <c r="C1" s="364"/>
      <c r="D1" s="363"/>
      <c r="E1" s="363"/>
      <c r="F1" s="344" t="s">
        <v>573</v>
      </c>
      <c r="G1" s="345"/>
      <c r="H1" s="374" t="s">
        <v>574</v>
      </c>
      <c r="I1" s="374"/>
    </row>
    <row r="2" spans="1:9" ht="13" x14ac:dyDescent="0.3">
      <c r="A2" s="365" t="s">
        <v>575</v>
      </c>
      <c r="B2" s="366"/>
      <c r="C2" s="367"/>
      <c r="D2" s="333" t="s">
        <v>174</v>
      </c>
      <c r="E2" s="331"/>
      <c r="F2" s="346" t="s">
        <v>576</v>
      </c>
      <c r="G2" s="347"/>
      <c r="H2" s="374" t="s">
        <v>577</v>
      </c>
      <c r="I2" s="374"/>
    </row>
    <row r="3" spans="1:9" ht="65.5" thickBot="1" x14ac:dyDescent="0.35">
      <c r="A3" s="24" t="s">
        <v>172</v>
      </c>
      <c r="B3" s="25" t="s">
        <v>173</v>
      </c>
      <c r="C3" s="25" t="s">
        <v>578</v>
      </c>
      <c r="D3" s="26" t="s">
        <v>579</v>
      </c>
      <c r="E3" s="151" t="s">
        <v>580</v>
      </c>
      <c r="F3" s="169" t="s">
        <v>176</v>
      </c>
      <c r="G3" s="213" t="s">
        <v>170</v>
      </c>
      <c r="H3" s="228" t="s">
        <v>581</v>
      </c>
      <c r="I3" s="228" t="s">
        <v>582</v>
      </c>
    </row>
    <row r="4" spans="1:9" ht="14" x14ac:dyDescent="0.25">
      <c r="A4" s="372"/>
      <c r="B4" s="331"/>
      <c r="C4" s="332"/>
      <c r="D4" s="331"/>
      <c r="E4" s="331"/>
      <c r="F4" s="167"/>
      <c r="G4" s="214"/>
      <c r="H4" s="178"/>
      <c r="I4" s="178" t="str" cm="1">
        <f t="array" ref="I4">IF(OR($C4="",$D4="",$E4="",$H4=""),"",_xlfn.SWITCH($H4,"S",5,"C",5,"D",3,"W",2,"N",0,"")*$F4)</f>
        <v/>
      </c>
    </row>
    <row r="5" spans="1:9" s="11" customFormat="1" ht="25" x14ac:dyDescent="0.25">
      <c r="A5" s="75">
        <v>1</v>
      </c>
      <c r="B5" s="58" t="s">
        <v>1209</v>
      </c>
      <c r="C5" s="59" t="s">
        <v>585</v>
      </c>
      <c r="D5" s="27"/>
      <c r="E5" s="152"/>
      <c r="F5" s="193">
        <v>2</v>
      </c>
      <c r="G5" s="226" t="s">
        <v>1210</v>
      </c>
      <c r="H5" s="229"/>
      <c r="I5" s="229" t="str" cm="1">
        <f t="array" ref="I5">IF(OR($C5="",$D5="",$E5="",$H5=""),"",_xlfn.SWITCH($H5,"S",5,"C",5,"D",3,"W",2,"N",0,"")*$F5)</f>
        <v/>
      </c>
    </row>
    <row r="6" spans="1:9" s="8" customFormat="1" ht="25" x14ac:dyDescent="0.25">
      <c r="A6" s="75">
        <f>A5+1</f>
        <v>2</v>
      </c>
      <c r="B6" s="58" t="s">
        <v>1211</v>
      </c>
      <c r="C6" s="59" t="s">
        <v>78</v>
      </c>
      <c r="D6" s="22"/>
      <c r="E6" s="191"/>
      <c r="F6" s="156">
        <v>1</v>
      </c>
      <c r="G6" s="210" t="s">
        <v>1212</v>
      </c>
      <c r="H6" s="230"/>
      <c r="I6" s="230" t="str" cm="1">
        <f t="array" ref="I6">IF(OR($C6="",$D6="",$E6="",$H6=""),"",_xlfn.SWITCH($H6,"S",5,"C",5,"D",3,"W",2,"N",0,"")*$F6)</f>
        <v/>
      </c>
    </row>
    <row r="7" spans="1:9" s="8" customFormat="1" x14ac:dyDescent="0.25">
      <c r="A7" s="75">
        <f>A6+1</f>
        <v>3</v>
      </c>
      <c r="B7" s="58" t="s">
        <v>1213</v>
      </c>
      <c r="C7" s="59" t="s">
        <v>585</v>
      </c>
      <c r="D7" s="7"/>
      <c r="E7" s="189"/>
      <c r="F7" s="156">
        <v>2</v>
      </c>
      <c r="G7" s="210" t="s">
        <v>1214</v>
      </c>
      <c r="H7" s="230"/>
      <c r="I7" s="230" t="str" cm="1">
        <f t="array" ref="I7">IF(OR($C7="",$D7="",$E7="",$H7=""),"",_xlfn.SWITCH($H7,"S",5,"C",5,"D",3,"W",2,"N",0,"")*$F7)</f>
        <v/>
      </c>
    </row>
    <row r="8" spans="1:9" s="8" customFormat="1" ht="62.5" x14ac:dyDescent="0.25">
      <c r="A8" s="75">
        <f>A7+1</f>
        <v>4</v>
      </c>
      <c r="B8" s="58" t="s">
        <v>591</v>
      </c>
      <c r="C8" s="59" t="s">
        <v>585</v>
      </c>
      <c r="D8" s="7"/>
      <c r="E8" s="189"/>
      <c r="F8" s="156">
        <v>2</v>
      </c>
      <c r="G8" s="210" t="s">
        <v>1215</v>
      </c>
      <c r="H8" s="230"/>
      <c r="I8" s="230" t="str" cm="1">
        <f t="array" ref="I8">IF(OR($C8="",$D8="",$E8="",$H8=""),"",_xlfn.SWITCH($H8,"S",5,"C",5,"D",3,"W",2,"N",0,"")*$F8)</f>
        <v/>
      </c>
    </row>
    <row r="9" spans="1:9" x14ac:dyDescent="0.25">
      <c r="A9" s="373" t="s">
        <v>1216</v>
      </c>
      <c r="B9" s="331"/>
      <c r="C9" s="332"/>
      <c r="D9" s="331"/>
      <c r="E9" s="331"/>
      <c r="F9" s="163"/>
      <c r="G9" s="216"/>
      <c r="H9" s="178"/>
      <c r="I9" s="178" t="str" cm="1">
        <f t="array" ref="I9">IF(OR($C9="",$D9="",$E9="",$H9=""),"",_xlfn.SWITCH($H9,"S",5,"C",5,"D",3,"W",2,"N",0,"")*$F9)</f>
        <v/>
      </c>
    </row>
    <row r="10" spans="1:9" s="44" customFormat="1" ht="38" thickBot="1" x14ac:dyDescent="0.3">
      <c r="A10" s="76">
        <f>A8+1</f>
        <v>5</v>
      </c>
      <c r="B10" s="74" t="s">
        <v>1217</v>
      </c>
      <c r="C10" s="59" t="s">
        <v>585</v>
      </c>
      <c r="D10" s="46"/>
      <c r="E10" s="192"/>
      <c r="F10" s="195">
        <v>2</v>
      </c>
      <c r="G10" s="227" t="s">
        <v>1218</v>
      </c>
      <c r="H10" s="231"/>
      <c r="I10" s="231" t="str" cm="1">
        <f t="array" ref="I10">IF(OR($C10="",$D10="",$E10="",$H10=""),"",_xlfn.SWITCH($H10,"S",5,"C",5,"D",3,"W",2,"N",0,"")*$F10)</f>
        <v/>
      </c>
    </row>
  </sheetData>
  <mergeCells count="9">
    <mergeCell ref="A9:E9"/>
    <mergeCell ref="A2:C2"/>
    <mergeCell ref="H1:I1"/>
    <mergeCell ref="H2:I2"/>
    <mergeCell ref="F1:G1"/>
    <mergeCell ref="F2:G2"/>
    <mergeCell ref="A4:E4"/>
    <mergeCell ref="D2:E2"/>
    <mergeCell ref="A1:E1"/>
  </mergeCells>
  <conditionalFormatting sqref="D4:D10">
    <cfRule type="expression" dxfId="34" priority="1">
      <formula>$D4="S"</formula>
    </cfRule>
    <cfRule type="expression" dxfId="33" priority="2">
      <formula>$D4="C"</formula>
    </cfRule>
    <cfRule type="expression" dxfId="32" priority="3">
      <formula>$D4="D"</formula>
    </cfRule>
    <cfRule type="expression" dxfId="31" priority="4">
      <formula>$D4="W"</formula>
    </cfRule>
    <cfRule type="expression" dxfId="30" priority="5">
      <formula>$D4="N"</formula>
    </cfRule>
  </conditionalFormatting>
  <dataValidations count="2">
    <dataValidation type="list" allowBlank="1" showInputMessage="1" showErrorMessage="1" errorTitle="Invalid response" error="Choose S, C, D, W or N from the dropdown." promptTitle="RFT response code" prompt="Select S, C, D, W or N. Add supporting detail in column E." sqref="D5:D8 D10" xr:uid="{B70AFDAF-2655-49F3-B73D-68B25BCAF095}">
      <formula1>"S,C,D,W,N"</formula1>
    </dataValidation>
    <dataValidation type="list" allowBlank="1" showInputMessage="1" showErrorMessage="1" errorTitle="Invalid classification" error="Select S, C, D, W or N." promptTitle="Evaluator classification" prompt="Confirm after reviewing the supplier code and explanation." sqref="H4:H10" xr:uid="{BFFE4C74-92D9-407C-A5C1-990701357EC5}">
      <formula1>"S,C,D,W,N"</formula1>
    </dataValidation>
  </dataValidations>
  <pageMargins left="0.70866141732283472" right="0.70866141732283472" top="0.74803149606299213" bottom="0.74803149606299213" header="0.31496062992125978" footer="0.31496062992125978"/>
  <pageSetup paperSize="9" scale="58" fitToHeight="0" orientation="portrait"/>
  <headerFooter>
    <oddFooter>&amp;LDetailed Requirements - &amp;A&amp;CPage &amp;P of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I14"/>
  <sheetViews>
    <sheetView showGridLines="0" topLeftCell="B3" zoomScale="75" zoomScaleNormal="75" zoomScaleSheetLayoutView="100" workbookViewId="0">
      <selection activeCell="K23" sqref="K23"/>
    </sheetView>
  </sheetViews>
  <sheetFormatPr defaultColWidth="9.1796875" defaultRowHeight="12.5" x14ac:dyDescent="0.25"/>
  <cols>
    <col min="1" max="1" width="12.6328125" style="1" customWidth="1"/>
    <col min="2" max="2" width="65.453125" style="1" customWidth="1"/>
    <col min="3" max="3" width="11.81640625" style="1" customWidth="1"/>
    <col min="4" max="4" width="27.36328125" style="1" customWidth="1"/>
    <col min="5" max="5" width="54.453125" style="1" customWidth="1"/>
    <col min="6" max="6" width="13.453125" style="1" customWidth="1"/>
    <col min="7" max="7" width="17.36328125" style="1" customWidth="1"/>
    <col min="8" max="8" width="22.6328125" style="1" customWidth="1"/>
    <col min="9" max="9" width="19.1796875" style="1" customWidth="1"/>
    <col min="10" max="16384" width="9.1796875" style="1"/>
  </cols>
  <sheetData>
    <row r="1" spans="1:9" s="2" customFormat="1" ht="18.5" thickBot="1" x14ac:dyDescent="0.35">
      <c r="A1" s="362" t="s">
        <v>1219</v>
      </c>
      <c r="B1" s="363"/>
      <c r="C1" s="364"/>
      <c r="D1" s="363"/>
      <c r="E1" s="363"/>
      <c r="F1" s="344" t="s">
        <v>573</v>
      </c>
      <c r="G1" s="345"/>
      <c r="H1" s="374" t="s">
        <v>574</v>
      </c>
      <c r="I1" s="374"/>
    </row>
    <row r="2" spans="1:9" ht="13" x14ac:dyDescent="0.3">
      <c r="A2" s="365" t="s">
        <v>575</v>
      </c>
      <c r="B2" s="366"/>
      <c r="C2" s="367"/>
      <c r="D2" s="333" t="s">
        <v>174</v>
      </c>
      <c r="E2" s="331"/>
      <c r="F2" s="346" t="s">
        <v>576</v>
      </c>
      <c r="G2" s="347"/>
      <c r="H2" s="374" t="s">
        <v>577</v>
      </c>
      <c r="I2" s="374"/>
    </row>
    <row r="3" spans="1:9" ht="65.5" thickBot="1" x14ac:dyDescent="0.35">
      <c r="A3" s="24" t="s">
        <v>172</v>
      </c>
      <c r="B3" s="25" t="s">
        <v>173</v>
      </c>
      <c r="C3" s="25" t="s">
        <v>578</v>
      </c>
      <c r="D3" s="26" t="s">
        <v>579</v>
      </c>
      <c r="E3" s="151" t="s">
        <v>580</v>
      </c>
      <c r="F3" s="169" t="s">
        <v>176</v>
      </c>
      <c r="G3" s="213" t="s">
        <v>170</v>
      </c>
      <c r="H3" s="228" t="s">
        <v>581</v>
      </c>
      <c r="I3" s="228" t="s">
        <v>582</v>
      </c>
    </row>
    <row r="4" spans="1:9" s="30" customFormat="1" x14ac:dyDescent="0.25">
      <c r="A4" s="93">
        <v>1</v>
      </c>
      <c r="B4" s="72" t="s">
        <v>1220</v>
      </c>
      <c r="C4" s="59" t="s">
        <v>78</v>
      </c>
      <c r="D4" s="27"/>
      <c r="E4" s="152"/>
      <c r="F4" s="198">
        <v>1</v>
      </c>
      <c r="G4" s="232" t="s">
        <v>1221</v>
      </c>
      <c r="H4" s="233"/>
      <c r="I4" s="233" t="str" cm="1">
        <f t="array" ref="I4">IF(OR($C4="",$D4="",$E4="",$H4=""),"",_xlfn.SWITCH($H4,"S",5,"C",5,"D",3,"W",2,"N",0,"")*$F4)</f>
        <v/>
      </c>
    </row>
    <row r="5" spans="1:9" s="30" customFormat="1" ht="50" x14ac:dyDescent="0.25">
      <c r="A5" s="93">
        <v>2</v>
      </c>
      <c r="B5" s="58" t="s">
        <v>1222</v>
      </c>
      <c r="C5" s="59" t="s">
        <v>585</v>
      </c>
      <c r="D5" s="27"/>
      <c r="E5" s="152"/>
      <c r="F5" s="166">
        <v>2</v>
      </c>
      <c r="G5" s="215" t="s">
        <v>1223</v>
      </c>
      <c r="H5" s="233"/>
      <c r="I5" s="233" t="str" cm="1">
        <f t="array" ref="I5">IF(OR($C5="",$D5="",$E5="",$H5=""),"",_xlfn.SWITCH($H5,"S",5,"C",5,"D",3,"W",2,"N",0,"")*$F5)</f>
        <v/>
      </c>
    </row>
    <row r="6" spans="1:9" s="30" customFormat="1" ht="62.5" x14ac:dyDescent="0.25">
      <c r="A6" s="93">
        <f t="shared" ref="A6:A14" si="0">A5+1</f>
        <v>3</v>
      </c>
      <c r="B6" s="58" t="s">
        <v>1224</v>
      </c>
      <c r="C6" s="59" t="s">
        <v>78</v>
      </c>
      <c r="D6" s="27"/>
      <c r="E6" s="152"/>
      <c r="F6" s="166">
        <v>1</v>
      </c>
      <c r="G6" s="215" t="s">
        <v>1225</v>
      </c>
      <c r="H6" s="233"/>
      <c r="I6" s="233" t="str" cm="1">
        <f t="array" ref="I6">IF(OR($C6="",$D6="",$E6="",$H6=""),"",_xlfn.SWITCH($H6,"S",5,"C",5,"D",3,"W",2,"N",0,"")*$F6)</f>
        <v/>
      </c>
    </row>
    <row r="7" spans="1:9" s="30" customFormat="1" ht="25" x14ac:dyDescent="0.25">
      <c r="A7" s="93">
        <f t="shared" si="0"/>
        <v>4</v>
      </c>
      <c r="B7" s="58" t="s">
        <v>1226</v>
      </c>
      <c r="C7" s="59" t="s">
        <v>585</v>
      </c>
      <c r="D7" s="27"/>
      <c r="E7" s="152"/>
      <c r="F7" s="166">
        <v>2</v>
      </c>
      <c r="G7" s="215" t="s">
        <v>1227</v>
      </c>
      <c r="H7" s="233"/>
      <c r="I7" s="233" t="str" cm="1">
        <f t="array" ref="I7">IF(OR($C7="",$D7="",$E7="",$H7=""),"",_xlfn.SWITCH($H7,"S",5,"C",5,"D",3,"W",2,"N",0,"")*$F7)</f>
        <v/>
      </c>
    </row>
    <row r="8" spans="1:9" s="30" customFormat="1" ht="62.5" x14ac:dyDescent="0.25">
      <c r="A8" s="93">
        <f t="shared" si="0"/>
        <v>5</v>
      </c>
      <c r="B8" s="58" t="s">
        <v>591</v>
      </c>
      <c r="C8" s="59" t="s">
        <v>585</v>
      </c>
      <c r="D8" s="27"/>
      <c r="E8" s="152"/>
      <c r="F8" s="166">
        <v>2</v>
      </c>
      <c r="G8" s="215" t="s">
        <v>1228</v>
      </c>
      <c r="H8" s="233"/>
      <c r="I8" s="233" t="str" cm="1">
        <f t="array" ref="I8">IF(OR($C8="",$D8="",$E8="",$H8=""),"",_xlfn.SWITCH($H8,"S",5,"C",5,"D",3,"W",2,"N",0,"")*$F8)</f>
        <v/>
      </c>
    </row>
    <row r="9" spans="1:9" s="30" customFormat="1" ht="100" x14ac:dyDescent="0.25">
      <c r="A9" s="93">
        <f t="shared" si="0"/>
        <v>6</v>
      </c>
      <c r="B9" s="58" t="s">
        <v>1229</v>
      </c>
      <c r="C9" s="59" t="s">
        <v>585</v>
      </c>
      <c r="D9" s="27"/>
      <c r="E9" s="152"/>
      <c r="F9" s="166">
        <v>2</v>
      </c>
      <c r="G9" s="215" t="s">
        <v>1230</v>
      </c>
      <c r="H9" s="233"/>
      <c r="I9" s="233" t="str" cm="1">
        <f t="array" ref="I9">IF(OR($C9="",$D9="",$E9="",$H9=""),"",_xlfn.SWITCH($H9,"S",5,"C",5,"D",3,"W",2,"N",0,"")*$F9)</f>
        <v/>
      </c>
    </row>
    <row r="10" spans="1:9" ht="75" x14ac:dyDescent="0.25">
      <c r="A10" s="93">
        <f t="shared" si="0"/>
        <v>7</v>
      </c>
      <c r="B10" s="72" t="s">
        <v>1231</v>
      </c>
      <c r="C10" s="59" t="s">
        <v>78</v>
      </c>
      <c r="D10" s="28"/>
      <c r="E10" s="181"/>
      <c r="F10" s="166">
        <v>1</v>
      </c>
      <c r="G10" s="216" t="s">
        <v>1232</v>
      </c>
      <c r="H10" s="178"/>
      <c r="I10" s="178" t="str" cm="1">
        <f t="array" ref="I10">IF(OR($C10="",$D10="",$E10="",$H10=""),"",_xlfn.SWITCH($H10,"S",5,"C",5,"D",3,"W",2,"N",0,"")*$F10)</f>
        <v/>
      </c>
    </row>
    <row r="11" spans="1:9" ht="25" x14ac:dyDescent="0.25">
      <c r="A11" s="93">
        <f t="shared" si="0"/>
        <v>8</v>
      </c>
      <c r="B11" s="72" t="s">
        <v>1233</v>
      </c>
      <c r="C11" s="59" t="s">
        <v>78</v>
      </c>
      <c r="D11" s="28"/>
      <c r="E11" s="181"/>
      <c r="F11" s="166">
        <v>1</v>
      </c>
      <c r="G11" s="216" t="s">
        <v>1234</v>
      </c>
      <c r="H11" s="178"/>
      <c r="I11" s="178" t="str" cm="1">
        <f t="array" ref="I11">IF(OR($C11="",$D11="",$E11="",$H11=""),"",_xlfn.SWITCH($H11,"S",5,"C",5,"D",3,"W",2,"N",0,"")*$F11)</f>
        <v/>
      </c>
    </row>
    <row r="12" spans="1:9" s="30" customFormat="1" ht="37.5" x14ac:dyDescent="0.25">
      <c r="A12" s="93">
        <f t="shared" si="0"/>
        <v>9</v>
      </c>
      <c r="B12" s="72" t="s">
        <v>1235</v>
      </c>
      <c r="C12" s="59" t="s">
        <v>585</v>
      </c>
      <c r="D12" s="27"/>
      <c r="E12" s="152"/>
      <c r="F12" s="166">
        <v>2</v>
      </c>
      <c r="G12" s="215" t="s">
        <v>1236</v>
      </c>
      <c r="H12" s="233"/>
      <c r="I12" s="233" t="str" cm="1">
        <f t="array" ref="I12">IF(OR($C12="",$D12="",$E12="",$H12=""),"",_xlfn.SWITCH($H12,"S",5,"C",5,"D",3,"W",2,"N",0,"")*$F12)</f>
        <v/>
      </c>
    </row>
    <row r="13" spans="1:9" s="30" customFormat="1" ht="62.5" x14ac:dyDescent="0.25">
      <c r="A13" s="93">
        <f t="shared" si="0"/>
        <v>10</v>
      </c>
      <c r="B13" s="94" t="s">
        <v>1237</v>
      </c>
      <c r="C13" s="59" t="s">
        <v>585</v>
      </c>
      <c r="D13" s="48"/>
      <c r="E13" s="196"/>
      <c r="F13" s="166">
        <v>2</v>
      </c>
      <c r="G13" s="215" t="s">
        <v>1238</v>
      </c>
      <c r="H13" s="233"/>
      <c r="I13" s="233" t="str" cm="1">
        <f t="array" ref="I13">IF(OR($C13="",$D13="",$E13="",$H13=""),"",_xlfn.SWITCH($H13,"S",5,"C",5,"D",3,"W",2,"N",0,"")*$F13)</f>
        <v/>
      </c>
    </row>
    <row r="14" spans="1:9" s="30" customFormat="1" ht="38" thickBot="1" x14ac:dyDescent="0.3">
      <c r="A14" s="93">
        <f t="shared" si="0"/>
        <v>11</v>
      </c>
      <c r="B14" s="95" t="s">
        <v>1239</v>
      </c>
      <c r="C14" s="102" t="s">
        <v>585</v>
      </c>
      <c r="D14" s="47"/>
      <c r="E14" s="197"/>
      <c r="F14" s="166">
        <v>2</v>
      </c>
      <c r="G14" s="215" t="s">
        <v>1240</v>
      </c>
      <c r="H14" s="233"/>
      <c r="I14" s="233" t="str" cm="1">
        <f t="array" ref="I14">IF(OR($C14="",$D14="",$E14="",$H14=""),"",_xlfn.SWITCH($H14,"S",5,"C",5,"D",3,"W",2,"N",0,"")*$F14)</f>
        <v/>
      </c>
    </row>
  </sheetData>
  <mergeCells count="7">
    <mergeCell ref="H1:I1"/>
    <mergeCell ref="H2:I2"/>
    <mergeCell ref="A1:E1"/>
    <mergeCell ref="A2:C2"/>
    <mergeCell ref="D2:E2"/>
    <mergeCell ref="F1:G1"/>
    <mergeCell ref="F2:G2"/>
  </mergeCells>
  <conditionalFormatting sqref="D4:D14">
    <cfRule type="expression" dxfId="29" priority="1">
      <formula>$D4="S"</formula>
    </cfRule>
    <cfRule type="expression" dxfId="28" priority="2">
      <formula>$D4="C"</formula>
    </cfRule>
    <cfRule type="expression" dxfId="27" priority="3">
      <formula>$D4="D"</formula>
    </cfRule>
    <cfRule type="expression" dxfId="26" priority="4">
      <formula>$D4="W"</formula>
    </cfRule>
    <cfRule type="expression" dxfId="25" priority="5">
      <formula>$D4="N"</formula>
    </cfRule>
  </conditionalFormatting>
  <dataValidations count="2">
    <dataValidation type="list" allowBlank="1" showInputMessage="1" showErrorMessage="1" errorTitle="Invalid response" error="Choose S, C, D, W or N from the dropdown." promptTitle="RFT response code" prompt="Select S, C, D, W or N. Add supporting detail in column E." sqref="D4:D14" xr:uid="{1F1BD56E-CBCD-4FA4-9366-F4FE3DCE353F}">
      <formula1>"S,C,D,W,N"</formula1>
    </dataValidation>
    <dataValidation type="list" allowBlank="1" showInputMessage="1" showErrorMessage="1" errorTitle="Invalid classification" error="Select S, C, D, W or N." promptTitle="Evaluator classification" prompt="Confirm after reviewing the supplier code and explanation." sqref="H4:H14" xr:uid="{ABF44A05-2BB7-4593-8B72-EC4E066E36B8}">
      <formula1>"S,C,D,W,N"</formula1>
    </dataValidation>
  </dataValidations>
  <pageMargins left="0.70866141732283472" right="0.70866141732283472" top="0.74803149606299213" bottom="0.74803149606299213" header="0.31496062992125978" footer="0.31496062992125978"/>
  <pageSetup paperSize="9" scale="59" fitToHeight="0" orientation="portrait"/>
  <headerFooter>
    <oddFooter>&amp;LDetailed Requirements - &amp;A&amp;CPage &amp;P of &amp;N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1">
    <pageSetUpPr fitToPage="1"/>
  </sheetPr>
  <dimension ref="A1:I20"/>
  <sheetViews>
    <sheetView showGridLines="0" topLeftCell="B4" zoomScale="75" zoomScaleNormal="75" zoomScaleSheetLayoutView="100" workbookViewId="0">
      <selection activeCell="K23" sqref="K23"/>
    </sheetView>
  </sheetViews>
  <sheetFormatPr defaultColWidth="9.1796875" defaultRowHeight="12.5" x14ac:dyDescent="0.25"/>
  <cols>
    <col min="1" max="1" width="12.6328125" style="45" customWidth="1"/>
    <col min="2" max="2" width="65.453125" style="45" customWidth="1"/>
    <col min="3" max="3" width="11.81640625" style="45" customWidth="1"/>
    <col min="4" max="4" width="27.36328125" style="45" customWidth="1"/>
    <col min="5" max="5" width="54.453125" style="45" customWidth="1"/>
    <col min="6" max="6" width="13.453125" style="45" customWidth="1"/>
    <col min="7" max="7" width="17.36328125" style="45" customWidth="1"/>
    <col min="8" max="8" width="22.6328125" style="45" customWidth="1"/>
    <col min="9" max="9" width="19.1796875" style="45" customWidth="1"/>
    <col min="10" max="16384" width="9.1796875" style="45"/>
  </cols>
  <sheetData>
    <row r="1" spans="1:9" s="2" customFormat="1" ht="18.5" thickBot="1" x14ac:dyDescent="0.35">
      <c r="A1" s="362" t="s">
        <v>1241</v>
      </c>
      <c r="B1" s="363"/>
      <c r="C1" s="364"/>
      <c r="D1" s="363"/>
      <c r="E1" s="363"/>
      <c r="F1" s="344" t="s">
        <v>573</v>
      </c>
      <c r="G1" s="345"/>
      <c r="H1" s="374" t="s">
        <v>574</v>
      </c>
      <c r="I1" s="374"/>
    </row>
    <row r="2" spans="1:9" ht="13" x14ac:dyDescent="0.3">
      <c r="A2" s="365" t="s">
        <v>575</v>
      </c>
      <c r="B2" s="366"/>
      <c r="C2" s="367"/>
      <c r="D2" s="333" t="s">
        <v>174</v>
      </c>
      <c r="E2" s="331"/>
      <c r="F2" s="346" t="s">
        <v>576</v>
      </c>
      <c r="G2" s="347"/>
      <c r="H2" s="374" t="s">
        <v>577</v>
      </c>
      <c r="I2" s="374"/>
    </row>
    <row r="3" spans="1:9" ht="65.5" thickBot="1" x14ac:dyDescent="0.35">
      <c r="A3" s="24" t="s">
        <v>172</v>
      </c>
      <c r="B3" s="25" t="s">
        <v>173</v>
      </c>
      <c r="C3" s="25" t="s">
        <v>578</v>
      </c>
      <c r="D3" s="26" t="s">
        <v>579</v>
      </c>
      <c r="E3" s="151" t="s">
        <v>580</v>
      </c>
      <c r="F3" s="169" t="s">
        <v>176</v>
      </c>
      <c r="G3" s="213" t="s">
        <v>170</v>
      </c>
      <c r="H3" s="235" t="s">
        <v>581</v>
      </c>
      <c r="I3" s="235" t="s">
        <v>582</v>
      </c>
    </row>
    <row r="4" spans="1:9" s="1" customFormat="1" x14ac:dyDescent="0.25">
      <c r="A4" s="372" t="s">
        <v>1242</v>
      </c>
      <c r="B4" s="331"/>
      <c r="C4" s="332"/>
      <c r="D4" s="331"/>
      <c r="E4" s="331"/>
      <c r="F4" s="167"/>
      <c r="G4" s="214"/>
      <c r="H4" s="178"/>
      <c r="I4" s="178" t="str" cm="1">
        <f t="array" ref="I4">IF(OR($C4="",$D4="",$E4="",$H4=""),"",_xlfn.SWITCH($H4,"S",5,"C",5,"D",3,"W",2,"N",0,"")*$F4)</f>
        <v/>
      </c>
    </row>
    <row r="5" spans="1:9" s="1" customFormat="1" ht="37.5" x14ac:dyDescent="0.25">
      <c r="A5" s="79">
        <v>1</v>
      </c>
      <c r="B5" s="77" t="s">
        <v>1243</v>
      </c>
      <c r="C5" s="59" t="s">
        <v>585</v>
      </c>
      <c r="D5" s="27"/>
      <c r="E5" s="152"/>
      <c r="F5" s="163">
        <v>2</v>
      </c>
      <c r="G5" s="216" t="s">
        <v>1244</v>
      </c>
      <c r="H5" s="178"/>
      <c r="I5" s="178" t="str" cm="1">
        <f t="array" ref="I5">IF(OR($C5="",$D5="",$E5="",$H5=""),"",_xlfn.SWITCH($H5,"S",5,"C",5,"D",3,"W",2,"N",0,"")*$F5)</f>
        <v/>
      </c>
    </row>
    <row r="6" spans="1:9" s="1" customFormat="1" ht="62.5" x14ac:dyDescent="0.25">
      <c r="A6" s="79">
        <f t="shared" ref="A6:A14" si="0">A5+1</f>
        <v>2</v>
      </c>
      <c r="B6" s="77" t="s">
        <v>1245</v>
      </c>
      <c r="C6" s="59" t="s">
        <v>585</v>
      </c>
      <c r="D6" s="27"/>
      <c r="E6" s="152"/>
      <c r="F6" s="163">
        <v>2</v>
      </c>
      <c r="G6" s="216" t="s">
        <v>1246</v>
      </c>
      <c r="H6" s="178"/>
      <c r="I6" s="178" t="str" cm="1">
        <f t="array" ref="I6">IF(OR($C6="",$D6="",$E6="",$H6=""),"",_xlfn.SWITCH($H6,"S",5,"C",5,"D",3,"W",2,"N",0,"")*$F6)</f>
        <v/>
      </c>
    </row>
    <row r="7" spans="1:9" s="1" customFormat="1" ht="75" x14ac:dyDescent="0.25">
      <c r="A7" s="79">
        <f t="shared" si="0"/>
        <v>3</v>
      </c>
      <c r="B7" s="77" t="s">
        <v>1247</v>
      </c>
      <c r="C7" s="59" t="s">
        <v>78</v>
      </c>
      <c r="D7" s="27"/>
      <c r="E7" s="152"/>
      <c r="F7" s="163">
        <v>1</v>
      </c>
      <c r="G7" s="216" t="s">
        <v>1248</v>
      </c>
      <c r="H7" s="178"/>
      <c r="I7" s="178" t="str" cm="1">
        <f t="array" ref="I7">IF(OR($C7="",$D7="",$E7="",$H7=""),"",_xlfn.SWITCH($H7,"S",5,"C",5,"D",3,"W",2,"N",0,"")*$F7)</f>
        <v/>
      </c>
    </row>
    <row r="8" spans="1:9" s="1" customFormat="1" ht="62.5" x14ac:dyDescent="0.25">
      <c r="A8" s="79">
        <f t="shared" si="0"/>
        <v>4</v>
      </c>
      <c r="B8" s="78" t="s">
        <v>591</v>
      </c>
      <c r="C8" s="59" t="s">
        <v>78</v>
      </c>
      <c r="D8" s="27"/>
      <c r="E8" s="152"/>
      <c r="F8" s="163">
        <v>1</v>
      </c>
      <c r="G8" s="216" t="s">
        <v>1249</v>
      </c>
      <c r="H8" s="178"/>
      <c r="I8" s="178" t="str" cm="1">
        <f t="array" ref="I8">IF(OR($C8="",$D8="",$E8="",$H8=""),"",_xlfn.SWITCH($H8,"S",5,"C",5,"D",3,"W",2,"N",0,"")*$F8)</f>
        <v/>
      </c>
    </row>
    <row r="9" spans="1:9" ht="37.5" x14ac:dyDescent="0.25">
      <c r="A9" s="79">
        <f t="shared" si="0"/>
        <v>5</v>
      </c>
      <c r="B9" s="72" t="s">
        <v>1250</v>
      </c>
      <c r="C9" s="59" t="s">
        <v>78</v>
      </c>
      <c r="D9" s="149"/>
      <c r="E9" s="199"/>
      <c r="F9" s="200">
        <v>1</v>
      </c>
      <c r="G9" s="234" t="s">
        <v>1251</v>
      </c>
      <c r="H9" s="236"/>
      <c r="I9" s="236" t="str" cm="1">
        <f t="array" ref="I9">IF(OR($C9="",$D9="",$E9="",$H9=""),"",_xlfn.SWITCH($H9,"S",5,"C",5,"D",3,"W",2,"N",0,"")*$F9)</f>
        <v/>
      </c>
    </row>
    <row r="10" spans="1:9" s="1" customFormat="1" ht="62.5" x14ac:dyDescent="0.25">
      <c r="A10" s="79">
        <f t="shared" si="0"/>
        <v>6</v>
      </c>
      <c r="B10" s="58" t="s">
        <v>1252</v>
      </c>
      <c r="C10" s="59" t="s">
        <v>585</v>
      </c>
      <c r="D10" s="27"/>
      <c r="E10" s="152"/>
      <c r="F10" s="163">
        <v>2</v>
      </c>
      <c r="G10" s="216" t="s">
        <v>1253</v>
      </c>
      <c r="H10" s="178"/>
      <c r="I10" s="178" t="str" cm="1">
        <f t="array" ref="I10">IF(OR($C10="",$D10="",$E10="",$H10=""),"",_xlfn.SWITCH($H10,"S",5,"C",5,"D",3,"W",2,"N",0,"")*$F10)</f>
        <v/>
      </c>
    </row>
    <row r="11" spans="1:9" s="1" customFormat="1" ht="25" x14ac:dyDescent="0.25">
      <c r="A11" s="79">
        <f t="shared" si="0"/>
        <v>7</v>
      </c>
      <c r="B11" s="58" t="s">
        <v>1254</v>
      </c>
      <c r="C11" s="59" t="s">
        <v>585</v>
      </c>
      <c r="D11" s="27"/>
      <c r="E11" s="152"/>
      <c r="F11" s="163">
        <v>2</v>
      </c>
      <c r="G11" s="216" t="s">
        <v>1255</v>
      </c>
      <c r="H11" s="178"/>
      <c r="I11" s="178" t="str" cm="1">
        <f t="array" ref="I11">IF(OR($C11="",$D11="",$E11="",$H11=""),"",_xlfn.SWITCH($H11,"S",5,"C",5,"D",3,"W",2,"N",0,"")*$F11)</f>
        <v/>
      </c>
    </row>
    <row r="12" spans="1:9" s="1" customFormat="1" ht="50" x14ac:dyDescent="0.25">
      <c r="A12" s="79">
        <f t="shared" si="0"/>
        <v>8</v>
      </c>
      <c r="B12" s="58" t="s">
        <v>1256</v>
      </c>
      <c r="C12" s="59" t="s">
        <v>585</v>
      </c>
      <c r="D12" s="27"/>
      <c r="E12" s="152"/>
      <c r="F12" s="163">
        <v>2</v>
      </c>
      <c r="G12" s="216" t="s">
        <v>1257</v>
      </c>
      <c r="H12" s="178"/>
      <c r="I12" s="178" t="str" cm="1">
        <f t="array" ref="I12">IF(OR($C12="",$D12="",$E12="",$H12=""),"",_xlfn.SWITCH($H12,"S",5,"C",5,"D",3,"W",2,"N",0,"")*$F12)</f>
        <v/>
      </c>
    </row>
    <row r="13" spans="1:9" s="1" customFormat="1" ht="25" x14ac:dyDescent="0.25">
      <c r="A13" s="79">
        <f t="shared" si="0"/>
        <v>9</v>
      </c>
      <c r="B13" s="58" t="s">
        <v>1258</v>
      </c>
      <c r="C13" s="59" t="s">
        <v>78</v>
      </c>
      <c r="D13" s="27"/>
      <c r="E13" s="152"/>
      <c r="F13" s="163">
        <v>1</v>
      </c>
      <c r="G13" s="216" t="s">
        <v>1259</v>
      </c>
      <c r="H13" s="178"/>
      <c r="I13" s="178" t="str" cm="1">
        <f t="array" ref="I13">IF(OR($C13="",$D13="",$E13="",$H13=""),"",_xlfn.SWITCH($H13,"S",5,"C",5,"D",3,"W",2,"N",0,"")*$F13)</f>
        <v/>
      </c>
    </row>
    <row r="14" spans="1:9" s="1" customFormat="1" ht="37.5" x14ac:dyDescent="0.25">
      <c r="A14" s="79">
        <f t="shared" si="0"/>
        <v>10</v>
      </c>
      <c r="B14" s="58" t="s">
        <v>1260</v>
      </c>
      <c r="C14" s="59" t="s">
        <v>78</v>
      </c>
      <c r="D14" s="27"/>
      <c r="E14" s="152"/>
      <c r="F14" s="163">
        <v>1</v>
      </c>
      <c r="G14" s="216" t="s">
        <v>1261</v>
      </c>
      <c r="H14" s="178"/>
      <c r="I14" s="178" t="str" cm="1">
        <f t="array" ref="I14">IF(OR($C14="",$D14="",$E14="",$H14=""),"",_xlfn.SWITCH($H14,"S",5,"C",5,"D",3,"W",2,"N",0,"")*$F14)</f>
        <v/>
      </c>
    </row>
    <row r="15" spans="1:9" s="1" customFormat="1" x14ac:dyDescent="0.25">
      <c r="A15" s="361" t="s">
        <v>1262</v>
      </c>
      <c r="B15" s="331"/>
      <c r="C15" s="332"/>
      <c r="D15" s="331"/>
      <c r="E15" s="331"/>
      <c r="F15" s="163"/>
      <c r="G15" s="216"/>
      <c r="H15" s="178"/>
      <c r="I15" s="178" t="str" cm="1">
        <f t="array" ref="I15">IF(OR($C15="",$D15="",$E15="",$H15=""),"",_xlfn.SWITCH($H15,"S",5,"C",5,"D",3,"W",2,"N",0,"")*$F15)</f>
        <v/>
      </c>
    </row>
    <row r="16" spans="1:9" s="1" customFormat="1" ht="25" x14ac:dyDescent="0.25">
      <c r="A16" s="82">
        <f>A14+1</f>
        <v>11</v>
      </c>
      <c r="B16" s="58" t="s">
        <v>1263</v>
      </c>
      <c r="C16" s="59" t="s">
        <v>78</v>
      </c>
      <c r="D16" s="27"/>
      <c r="E16" s="152"/>
      <c r="F16" s="163">
        <v>1</v>
      </c>
      <c r="G16" s="216" t="s">
        <v>1264</v>
      </c>
      <c r="H16" s="178"/>
      <c r="I16" s="178" t="str" cm="1">
        <f t="array" ref="I16">IF(OR($C16="",$D16="",$E16="",$H16=""),"",_xlfn.SWITCH($H16,"S",5,"C",5,"D",3,"W",2,"N",0,"")*$F16)</f>
        <v/>
      </c>
    </row>
    <row r="17" spans="1:9" s="1" customFormat="1" ht="37.5" x14ac:dyDescent="0.25">
      <c r="A17" s="82">
        <f>A16+1</f>
        <v>12</v>
      </c>
      <c r="B17" s="58" t="s">
        <v>1265</v>
      </c>
      <c r="C17" s="59" t="s">
        <v>78</v>
      </c>
      <c r="D17" s="27"/>
      <c r="E17" s="152"/>
      <c r="F17" s="163">
        <v>1</v>
      </c>
      <c r="G17" s="216" t="s">
        <v>1266</v>
      </c>
      <c r="H17" s="178"/>
      <c r="I17" s="178" t="str" cm="1">
        <f t="array" ref="I17">IF(OR($C17="",$D17="",$E17="",$H17=""),"",_xlfn.SWITCH($H17,"S",5,"C",5,"D",3,"W",2,"N",0,"")*$F17)</f>
        <v/>
      </c>
    </row>
    <row r="18" spans="1:9" s="1" customFormat="1" ht="50.5" thickBot="1" x14ac:dyDescent="0.3">
      <c r="A18" s="82">
        <f>A17+1</f>
        <v>13</v>
      </c>
      <c r="B18" s="74" t="s">
        <v>1267</v>
      </c>
      <c r="C18" s="59" t="s">
        <v>585</v>
      </c>
      <c r="D18" s="47"/>
      <c r="E18" s="197"/>
      <c r="F18" s="163">
        <v>2</v>
      </c>
      <c r="G18" s="216" t="s">
        <v>1268</v>
      </c>
      <c r="H18" s="178"/>
      <c r="I18" s="178" t="str" cm="1">
        <f t="array" ref="I18">IF(OR($C18="",$D18="",$E18="",$H18=""),"",_xlfn.SWITCH($H18,"S",5,"C",5,"D",3,"W",2,"N",0,"")*$F18)</f>
        <v/>
      </c>
    </row>
    <row r="19" spans="1:9" s="1" customFormat="1" x14ac:dyDescent="0.25">
      <c r="A19" s="361" t="s">
        <v>1269</v>
      </c>
      <c r="B19" s="331"/>
      <c r="C19" s="332"/>
      <c r="D19" s="331"/>
      <c r="E19" s="331"/>
      <c r="F19" s="163"/>
      <c r="G19" s="216"/>
      <c r="H19" s="178"/>
      <c r="I19" s="178" t="str" cm="1">
        <f t="array" ref="I19">IF(OR($C19="",$D19="",$E19="",$H19=""),"",_xlfn.SWITCH($H19,"S",5,"C",5,"D",3,"W",2,"N",0,"")*$F19)</f>
        <v/>
      </c>
    </row>
    <row r="20" spans="1:9" s="1" customFormat="1" ht="13" thickBot="1" x14ac:dyDescent="0.3">
      <c r="A20" s="81">
        <f>A18+1</f>
        <v>14</v>
      </c>
      <c r="B20" s="74" t="s">
        <v>1270</v>
      </c>
      <c r="C20" s="102" t="s">
        <v>78</v>
      </c>
      <c r="D20" s="47"/>
      <c r="E20" s="197"/>
      <c r="F20" s="163">
        <v>1</v>
      </c>
      <c r="G20" s="216" t="s">
        <v>1271</v>
      </c>
      <c r="H20" s="178"/>
      <c r="I20" s="178" t="str" cm="1">
        <f t="array" ref="I20">IF(OR($C20="",$D20="",$E20="",$H20=""),"",_xlfn.SWITCH($H20,"S",5,"C",5,"D",3,"W",2,"N",0,"")*$F20)</f>
        <v/>
      </c>
    </row>
  </sheetData>
  <mergeCells count="10">
    <mergeCell ref="A19:E19"/>
    <mergeCell ref="A1:E1"/>
    <mergeCell ref="A2:C2"/>
    <mergeCell ref="H1:I1"/>
    <mergeCell ref="H2:I2"/>
    <mergeCell ref="F1:G1"/>
    <mergeCell ref="F2:G2"/>
    <mergeCell ref="A4:E4"/>
    <mergeCell ref="D2:E2"/>
    <mergeCell ref="A15:E15"/>
  </mergeCells>
  <conditionalFormatting sqref="D4:D20">
    <cfRule type="expression" dxfId="24" priority="1">
      <formula>$D4="S"</formula>
    </cfRule>
    <cfRule type="expression" dxfId="23" priority="2">
      <formula>$D4="C"</formula>
    </cfRule>
    <cfRule type="expression" dxfId="22" priority="3">
      <formula>$D4="D"</formula>
    </cfRule>
    <cfRule type="expression" dxfId="21" priority="4">
      <formula>$D4="W"</formula>
    </cfRule>
    <cfRule type="expression" dxfId="20" priority="5">
      <formula>$D4="N"</formula>
    </cfRule>
  </conditionalFormatting>
  <dataValidations count="2">
    <dataValidation type="list" allowBlank="1" showInputMessage="1" showErrorMessage="1" errorTitle="Invalid response" error="Choose S, C, D, W or N from the dropdown." promptTitle="RFT response code" prompt="Select S, C, D, W or N. Add supporting detail in column E." sqref="D5:D14 D20 D16:D18" xr:uid="{C0B22828-6328-4381-B870-DB95A8D576B8}">
      <formula1>"S,C,D,W,N"</formula1>
    </dataValidation>
    <dataValidation type="list" allowBlank="1" showInputMessage="1" showErrorMessage="1" errorTitle="Invalid classification" error="Select S, C, D, W or N." promptTitle="Evaluator classification" prompt="Confirm after reviewing the supplier code and explanation." sqref="H4:H20" xr:uid="{0F12A757-6C50-47F9-9403-34CFBB79E129}">
      <formula1>"S,C,D,W,N"</formula1>
    </dataValidation>
  </dataValidations>
  <pageMargins left="0.70866141732283472" right="0.70866141732283472" top="0.74803149606299213" bottom="0.74803149606299213" header="0.31496062992125978" footer="0.31496062992125978"/>
  <pageSetup paperSize="9" scale="59" fitToHeight="0" orientation="portrait"/>
  <headerFooter>
    <oddFooter>&amp;LDetailed Requirements - &amp;A&amp;CPage &amp;P of &amp;N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0">
    <pageSetUpPr fitToPage="1"/>
  </sheetPr>
  <dimension ref="A1:I45"/>
  <sheetViews>
    <sheetView showGridLines="0" topLeftCell="B1" zoomScale="75" zoomScaleNormal="75" zoomScaleSheetLayoutView="90" workbookViewId="0">
      <pane ySplit="3" topLeftCell="A17" activePane="bottomLeft" state="frozen"/>
      <selection activeCell="K23" sqref="K23"/>
      <selection pane="bottomLeft" activeCell="K23" sqref="K23"/>
    </sheetView>
  </sheetViews>
  <sheetFormatPr defaultColWidth="9.1796875" defaultRowHeight="12.5" x14ac:dyDescent="0.25"/>
  <cols>
    <col min="1" max="1" width="12.6328125" style="10" customWidth="1"/>
    <col min="2" max="2" width="65.453125" style="18" customWidth="1"/>
    <col min="3" max="3" width="11.81640625" style="10" customWidth="1"/>
    <col min="4" max="4" width="27.36328125" style="10" customWidth="1"/>
    <col min="5" max="5" width="54.453125" style="10" customWidth="1"/>
    <col min="6" max="6" width="13.453125" style="10" customWidth="1"/>
    <col min="7" max="7" width="17.36328125" style="10" customWidth="1"/>
    <col min="8" max="16384" width="9.1796875" style="10"/>
  </cols>
  <sheetData>
    <row r="1" spans="1:9" s="9" customFormat="1" ht="18.5" thickBot="1" x14ac:dyDescent="0.3">
      <c r="A1" s="362" t="s">
        <v>1272</v>
      </c>
      <c r="B1" s="363"/>
      <c r="C1" s="364"/>
      <c r="D1" s="363"/>
      <c r="E1" s="363"/>
      <c r="F1" s="339" t="s">
        <v>573</v>
      </c>
      <c r="G1" s="375"/>
      <c r="H1" s="368" t="s">
        <v>574</v>
      </c>
      <c r="I1" s="369"/>
    </row>
    <row r="2" spans="1:9" x14ac:dyDescent="0.25">
      <c r="A2" s="365" t="s">
        <v>575</v>
      </c>
      <c r="B2" s="366"/>
      <c r="C2" s="367"/>
      <c r="D2" s="333" t="s">
        <v>174</v>
      </c>
      <c r="E2" s="331"/>
      <c r="F2" s="341" t="s">
        <v>576</v>
      </c>
      <c r="G2" s="376"/>
      <c r="H2" s="368" t="s">
        <v>577</v>
      </c>
      <c r="I2" s="369"/>
    </row>
    <row r="3" spans="1:9" ht="65.5" thickBot="1" x14ac:dyDescent="0.3">
      <c r="A3" s="24" t="s">
        <v>172</v>
      </c>
      <c r="B3" s="25" t="s">
        <v>173</v>
      </c>
      <c r="C3" s="25" t="s">
        <v>578</v>
      </c>
      <c r="D3" s="26" t="s">
        <v>579</v>
      </c>
      <c r="E3" s="151" t="s">
        <v>580</v>
      </c>
      <c r="F3" s="171" t="s">
        <v>176</v>
      </c>
      <c r="G3" s="161" t="s">
        <v>170</v>
      </c>
      <c r="H3" s="10" t="s">
        <v>581</v>
      </c>
      <c r="I3" s="10" t="s">
        <v>582</v>
      </c>
    </row>
    <row r="4" spans="1:9" s="23" customFormat="1" ht="62.5" x14ac:dyDescent="0.25">
      <c r="A4" s="83">
        <v>1</v>
      </c>
      <c r="B4" s="58" t="s">
        <v>1273</v>
      </c>
      <c r="C4" s="59" t="s">
        <v>585</v>
      </c>
      <c r="D4" s="28"/>
      <c r="E4" s="181"/>
      <c r="F4" s="204">
        <v>2</v>
      </c>
      <c r="G4" s="205" t="s">
        <v>1274</v>
      </c>
      <c r="I4" s="23" t="str" cm="1">
        <f t="array" ref="I4">IF(OR($C4="",$D4="",$E4="",$H4=""),"",_xlfn.SWITCH($H4,"S",5,"C",5,"D",3,"W",2,"N",0,"")*$F4)</f>
        <v/>
      </c>
    </row>
    <row r="5" spans="1:9" s="8" customFormat="1" ht="25" x14ac:dyDescent="0.25">
      <c r="A5" s="83">
        <f t="shared" ref="A5:A26" si="0">A4+1</f>
        <v>2</v>
      </c>
      <c r="B5" s="58" t="s">
        <v>1275</v>
      </c>
      <c r="C5" s="59" t="s">
        <v>78</v>
      </c>
      <c r="D5" s="27"/>
      <c r="E5" s="152"/>
      <c r="F5" s="156">
        <v>1</v>
      </c>
      <c r="G5" s="157" t="s">
        <v>1276</v>
      </c>
      <c r="I5" s="8" t="str" cm="1">
        <f t="array" ref="I5">IF(OR($C5="",$D5="",$E5="",$H5=""),"",_xlfn.SWITCH($H5,"S",5,"C",5,"D",3,"W",2,"N",0,"")*$F5)</f>
        <v/>
      </c>
    </row>
    <row r="6" spans="1:9" s="11" customFormat="1" ht="50" x14ac:dyDescent="0.25">
      <c r="A6" s="83">
        <f t="shared" si="0"/>
        <v>3</v>
      </c>
      <c r="B6" s="58" t="s">
        <v>1277</v>
      </c>
      <c r="C6" s="59" t="s">
        <v>585</v>
      </c>
      <c r="D6" s="27"/>
      <c r="E6" s="152"/>
      <c r="F6" s="193">
        <v>2</v>
      </c>
      <c r="G6" s="194" t="s">
        <v>1278</v>
      </c>
      <c r="I6" s="11" t="str" cm="1">
        <f t="array" ref="I6">IF(OR($C6="",$D6="",$E6="",$H6=""),"",_xlfn.SWITCH($H6,"S",5,"C",5,"D",3,"W",2,"N",0,"")*$F6)</f>
        <v/>
      </c>
    </row>
    <row r="7" spans="1:9" s="11" customFormat="1" ht="37.5" x14ac:dyDescent="0.25">
      <c r="A7" s="83">
        <f t="shared" si="0"/>
        <v>4</v>
      </c>
      <c r="B7" s="58" t="s">
        <v>1279</v>
      </c>
      <c r="C7" s="59" t="s">
        <v>585</v>
      </c>
      <c r="D7" s="27"/>
      <c r="E7" s="152"/>
      <c r="F7" s="193">
        <v>2</v>
      </c>
      <c r="G7" s="194" t="s">
        <v>1280</v>
      </c>
      <c r="I7" s="11" t="str" cm="1">
        <f t="array" ref="I7">IF(OR($C7="",$D7="",$E7="",$H7=""),"",_xlfn.SWITCH($H7,"S",5,"C",5,"D",3,"W",2,"N",0,"")*$F7)</f>
        <v/>
      </c>
    </row>
    <row r="8" spans="1:9" s="11" customFormat="1" ht="62.5" x14ac:dyDescent="0.25">
      <c r="A8" s="83">
        <f t="shared" si="0"/>
        <v>5</v>
      </c>
      <c r="B8" s="58" t="s">
        <v>591</v>
      </c>
      <c r="C8" s="59" t="s">
        <v>585</v>
      </c>
      <c r="D8" s="27"/>
      <c r="E8" s="152"/>
      <c r="F8" s="193">
        <v>2</v>
      </c>
      <c r="G8" s="194" t="s">
        <v>1281</v>
      </c>
      <c r="I8" s="11" t="str" cm="1">
        <f t="array" ref="I8">IF(OR($C8="",$D8="",$E8="",$H8=""),"",_xlfn.SWITCH($H8,"S",5,"C",5,"D",3,"W",2,"N",0,"")*$F8)</f>
        <v/>
      </c>
    </row>
    <row r="9" spans="1:9" s="11" customFormat="1" ht="25" x14ac:dyDescent="0.25">
      <c r="A9" s="83">
        <f t="shared" si="0"/>
        <v>6</v>
      </c>
      <c r="B9" s="58" t="s">
        <v>1282</v>
      </c>
      <c r="C9" s="59" t="s">
        <v>585</v>
      </c>
      <c r="D9" s="27"/>
      <c r="E9" s="152"/>
      <c r="F9" s="193">
        <v>2</v>
      </c>
      <c r="G9" s="194" t="s">
        <v>1283</v>
      </c>
      <c r="I9" s="11" t="str" cm="1">
        <f t="array" ref="I9">IF(OR($C9="",$D9="",$E9="",$H9=""),"",_xlfn.SWITCH($H9,"S",5,"C",5,"D",3,"W",2,"N",0,"")*$F9)</f>
        <v/>
      </c>
    </row>
    <row r="10" spans="1:9" s="11" customFormat="1" ht="25" x14ac:dyDescent="0.25">
      <c r="A10" s="83">
        <f t="shared" si="0"/>
        <v>7</v>
      </c>
      <c r="B10" s="58" t="s">
        <v>1284</v>
      </c>
      <c r="C10" s="59" t="s">
        <v>585</v>
      </c>
      <c r="D10" s="27"/>
      <c r="E10" s="152"/>
      <c r="F10" s="193">
        <v>2</v>
      </c>
      <c r="G10" s="194" t="s">
        <v>1285</v>
      </c>
      <c r="I10" s="11" t="str" cm="1">
        <f t="array" ref="I10">IF(OR($C10="",$D10="",$E10="",$H10=""),"",_xlfn.SWITCH($H10,"S",5,"C",5,"D",3,"W",2,"N",0,"")*$F10)</f>
        <v/>
      </c>
    </row>
    <row r="11" spans="1:9" s="11" customFormat="1" ht="25" x14ac:dyDescent="0.25">
      <c r="A11" s="83">
        <f t="shared" si="0"/>
        <v>8</v>
      </c>
      <c r="B11" s="58" t="s">
        <v>1286</v>
      </c>
      <c r="C11" s="59" t="s">
        <v>585</v>
      </c>
      <c r="D11" s="27"/>
      <c r="E11" s="152"/>
      <c r="F11" s="193">
        <v>2</v>
      </c>
      <c r="G11" s="194" t="s">
        <v>1287</v>
      </c>
      <c r="I11" s="11" t="str" cm="1">
        <f t="array" ref="I11">IF(OR($C11="",$D11="",$E11="",$H11=""),"",_xlfn.SWITCH($H11,"S",5,"C",5,"D",3,"W",2,"N",0,"")*$F11)</f>
        <v/>
      </c>
    </row>
    <row r="12" spans="1:9" s="11" customFormat="1" ht="25" x14ac:dyDescent="0.25">
      <c r="A12" s="83">
        <f t="shared" si="0"/>
        <v>9</v>
      </c>
      <c r="B12" s="58" t="s">
        <v>1288</v>
      </c>
      <c r="C12" s="59" t="s">
        <v>585</v>
      </c>
      <c r="D12" s="27"/>
      <c r="E12" s="152"/>
      <c r="F12" s="193">
        <v>2</v>
      </c>
      <c r="G12" s="194" t="s">
        <v>1289</v>
      </c>
      <c r="I12" s="11" t="str" cm="1">
        <f t="array" ref="I12">IF(OR($C12="",$D12="",$E12="",$H12=""),"",_xlfn.SWITCH($H12,"S",5,"C",5,"D",3,"W",2,"N",0,"")*$F12)</f>
        <v/>
      </c>
    </row>
    <row r="13" spans="1:9" s="11" customFormat="1" ht="50" x14ac:dyDescent="0.25">
      <c r="A13" s="83">
        <f t="shared" si="0"/>
        <v>10</v>
      </c>
      <c r="B13" s="58" t="s">
        <v>1290</v>
      </c>
      <c r="C13" s="59" t="s">
        <v>585</v>
      </c>
      <c r="D13" s="27"/>
      <c r="E13" s="152"/>
      <c r="F13" s="193">
        <v>2</v>
      </c>
      <c r="G13" s="194" t="s">
        <v>1291</v>
      </c>
      <c r="I13" s="11" t="str" cm="1">
        <f t="array" ref="I13">IF(OR($C13="",$D13="",$E13="",$H13=""),"",_xlfn.SWITCH($H13,"S",5,"C",5,"D",3,"W",2,"N",0,"")*$F13)</f>
        <v/>
      </c>
    </row>
    <row r="14" spans="1:9" s="11" customFormat="1" ht="25" x14ac:dyDescent="0.25">
      <c r="A14" s="83">
        <f t="shared" si="0"/>
        <v>11</v>
      </c>
      <c r="B14" s="58" t="s">
        <v>1292</v>
      </c>
      <c r="C14" s="59" t="s">
        <v>585</v>
      </c>
      <c r="D14" s="27"/>
      <c r="E14" s="152"/>
      <c r="F14" s="193">
        <v>2</v>
      </c>
      <c r="G14" s="194" t="s">
        <v>1293</v>
      </c>
      <c r="I14" s="11" t="str" cm="1">
        <f t="array" ref="I14">IF(OR($C14="",$D14="",$E14="",$H14=""),"",_xlfn.SWITCH($H14,"S",5,"C",5,"D",3,"W",2,"N",0,"")*$F14)</f>
        <v/>
      </c>
    </row>
    <row r="15" spans="1:9" s="11" customFormat="1" ht="37.5" x14ac:dyDescent="0.25">
      <c r="A15" s="83">
        <f t="shared" si="0"/>
        <v>12</v>
      </c>
      <c r="B15" s="58" t="s">
        <v>1294</v>
      </c>
      <c r="C15" s="59" t="s">
        <v>585</v>
      </c>
      <c r="D15" s="27"/>
      <c r="E15" s="152"/>
      <c r="F15" s="193">
        <v>2</v>
      </c>
      <c r="G15" s="194" t="s">
        <v>1295</v>
      </c>
      <c r="I15" s="11" t="str" cm="1">
        <f t="array" ref="I15">IF(OR($C15="",$D15="",$E15="",$H15=""),"",_xlfn.SWITCH($H15,"S",5,"C",5,"D",3,"W",2,"N",0,"")*$F15)</f>
        <v/>
      </c>
    </row>
    <row r="16" spans="1:9" s="8" customFormat="1" ht="37.5" x14ac:dyDescent="0.25">
      <c r="A16" s="83">
        <f t="shared" si="0"/>
        <v>13</v>
      </c>
      <c r="B16" s="58" t="s">
        <v>1296</v>
      </c>
      <c r="C16" s="59" t="s">
        <v>585</v>
      </c>
      <c r="D16" s="27"/>
      <c r="E16" s="152"/>
      <c r="F16" s="156">
        <v>2</v>
      </c>
      <c r="G16" s="157" t="s">
        <v>1297</v>
      </c>
      <c r="I16" s="8" t="str" cm="1">
        <f t="array" ref="I16">IF(OR($C16="",$D16="",$E16="",$H16=""),"",_xlfn.SWITCH($H16,"S",5,"C",5,"D",3,"W",2,"N",0,"")*$F16)</f>
        <v/>
      </c>
    </row>
    <row r="17" spans="1:9" s="11" customFormat="1" ht="50" x14ac:dyDescent="0.25">
      <c r="A17" s="83">
        <f t="shared" si="0"/>
        <v>14</v>
      </c>
      <c r="B17" s="58" t="s">
        <v>1298</v>
      </c>
      <c r="C17" s="59" t="s">
        <v>78</v>
      </c>
      <c r="D17" s="27"/>
      <c r="E17" s="152"/>
      <c r="F17" s="193">
        <v>1</v>
      </c>
      <c r="G17" s="194" t="s">
        <v>1299</v>
      </c>
      <c r="I17" s="11" t="str" cm="1">
        <f t="array" ref="I17">IF(OR($C17="",$D17="",$E17="",$H17=""),"",_xlfn.SWITCH($H17,"S",5,"C",5,"D",3,"W",2,"N",0,"")*$F17)</f>
        <v/>
      </c>
    </row>
    <row r="18" spans="1:9" s="11" customFormat="1" ht="25" x14ac:dyDescent="0.25">
      <c r="A18" s="83">
        <f t="shared" si="0"/>
        <v>15</v>
      </c>
      <c r="B18" s="58" t="s">
        <v>1300</v>
      </c>
      <c r="C18" s="59" t="s">
        <v>585</v>
      </c>
      <c r="D18" s="27"/>
      <c r="E18" s="152"/>
      <c r="F18" s="193">
        <v>2</v>
      </c>
      <c r="G18" s="194" t="s">
        <v>1301</v>
      </c>
      <c r="I18" s="11" t="str" cm="1">
        <f t="array" ref="I18">IF(OR($C18="",$D18="",$E18="",$H18=""),"",_xlfn.SWITCH($H18,"S",5,"C",5,"D",3,"W",2,"N",0,"")*$F18)</f>
        <v/>
      </c>
    </row>
    <row r="19" spans="1:9" s="11" customFormat="1" ht="37.5" x14ac:dyDescent="0.25">
      <c r="A19" s="83">
        <f t="shared" si="0"/>
        <v>16</v>
      </c>
      <c r="B19" s="58" t="s">
        <v>1302</v>
      </c>
      <c r="C19" s="59" t="s">
        <v>585</v>
      </c>
      <c r="D19" s="27"/>
      <c r="E19" s="152"/>
      <c r="F19" s="193">
        <v>2</v>
      </c>
      <c r="G19" s="194" t="s">
        <v>1303</v>
      </c>
      <c r="I19" s="11" t="str" cm="1">
        <f t="array" ref="I19">IF(OR($C19="",$D19="",$E19="",$H19=""),"",_xlfn.SWITCH($H19,"S",5,"C",5,"D",3,"W",2,"N",0,"")*$F19)</f>
        <v/>
      </c>
    </row>
    <row r="20" spans="1:9" s="11" customFormat="1" ht="25" x14ac:dyDescent="0.25">
      <c r="A20" s="83">
        <f t="shared" si="0"/>
        <v>17</v>
      </c>
      <c r="B20" s="58" t="s">
        <v>1304</v>
      </c>
      <c r="C20" s="59" t="s">
        <v>585</v>
      </c>
      <c r="D20" s="27"/>
      <c r="E20" s="152"/>
      <c r="F20" s="193">
        <v>2</v>
      </c>
      <c r="G20" s="194" t="s">
        <v>1305</v>
      </c>
      <c r="I20" s="11" t="str" cm="1">
        <f t="array" ref="I20">IF(OR($C20="",$D20="",$E20="",$H20=""),"",_xlfn.SWITCH($H20,"S",5,"C",5,"D",3,"W",2,"N",0,"")*$F20)</f>
        <v/>
      </c>
    </row>
    <row r="21" spans="1:9" s="8" customFormat="1" ht="25" x14ac:dyDescent="0.25">
      <c r="A21" s="83">
        <f t="shared" si="0"/>
        <v>18</v>
      </c>
      <c r="B21" s="58" t="s">
        <v>1306</v>
      </c>
      <c r="C21" s="59" t="s">
        <v>585</v>
      </c>
      <c r="D21" s="27"/>
      <c r="E21" s="152"/>
      <c r="F21" s="156">
        <v>2</v>
      </c>
      <c r="G21" s="157" t="s">
        <v>1307</v>
      </c>
      <c r="I21" s="8" t="str" cm="1">
        <f t="array" ref="I21">IF(OR($C21="",$D21="",$E21="",$H21=""),"",_xlfn.SWITCH($H21,"S",5,"C",5,"D",3,"W",2,"N",0,"")*$F21)</f>
        <v/>
      </c>
    </row>
    <row r="22" spans="1:9" s="23" customFormat="1" ht="87.5" x14ac:dyDescent="0.25">
      <c r="A22" s="83">
        <f t="shared" si="0"/>
        <v>19</v>
      </c>
      <c r="B22" s="58" t="s">
        <v>1308</v>
      </c>
      <c r="C22" s="59" t="s">
        <v>585</v>
      </c>
      <c r="D22" s="28"/>
      <c r="E22" s="181"/>
      <c r="F22" s="202">
        <v>2</v>
      </c>
      <c r="G22" s="203" t="s">
        <v>1309</v>
      </c>
      <c r="I22" s="23" t="str" cm="1">
        <f t="array" ref="I22">IF(OR($C22="",$D22="",$E22="",$H22=""),"",_xlfn.SWITCH($H22,"S",5,"C",5,"D",3,"W",2,"N",0,"")*$F22)</f>
        <v/>
      </c>
    </row>
    <row r="23" spans="1:9" s="8" customFormat="1" ht="50" x14ac:dyDescent="0.25">
      <c r="A23" s="83">
        <f t="shared" si="0"/>
        <v>20</v>
      </c>
      <c r="B23" s="58" t="s">
        <v>1310</v>
      </c>
      <c r="C23" s="59" t="s">
        <v>585</v>
      </c>
      <c r="D23" s="27"/>
      <c r="E23" s="152"/>
      <c r="F23" s="156">
        <v>2</v>
      </c>
      <c r="G23" s="157" t="s">
        <v>1311</v>
      </c>
      <c r="I23" s="8" t="str" cm="1">
        <f t="array" ref="I23">IF(OR($C23="",$D23="",$E23="",$H23=""),"",_xlfn.SWITCH($H23,"S",5,"C",5,"D",3,"W",2,"N",0,"")*$F23)</f>
        <v/>
      </c>
    </row>
    <row r="24" spans="1:9" ht="50" x14ac:dyDescent="0.25">
      <c r="A24" s="83">
        <f t="shared" si="0"/>
        <v>21</v>
      </c>
      <c r="B24" s="58" t="s">
        <v>1312</v>
      </c>
      <c r="C24" s="59" t="s">
        <v>585</v>
      </c>
      <c r="D24" s="149"/>
      <c r="E24" s="199"/>
      <c r="F24" s="154">
        <v>2</v>
      </c>
      <c r="G24" s="155" t="s">
        <v>1313</v>
      </c>
      <c r="I24" s="10" t="str" cm="1">
        <f t="array" ref="I24">IF(OR($C24="",$D24="",$E24="",$H24=""),"",_xlfn.SWITCH($H24,"S",5,"C",5,"D",3,"W",2,"N",0,"")*$F24)</f>
        <v/>
      </c>
    </row>
    <row r="25" spans="1:9" ht="75" x14ac:dyDescent="0.25">
      <c r="A25" s="83">
        <f t="shared" si="0"/>
        <v>22</v>
      </c>
      <c r="B25" s="72" t="s">
        <v>1314</v>
      </c>
      <c r="C25" s="59" t="s">
        <v>78</v>
      </c>
      <c r="D25" s="149"/>
      <c r="E25" s="199"/>
      <c r="F25" s="154">
        <v>1</v>
      </c>
      <c r="G25" s="155" t="s">
        <v>1315</v>
      </c>
      <c r="I25" s="10" t="str" cm="1">
        <f t="array" ref="I25">IF(OR($C25="",$D25="",$E25="",$H25=""),"",_xlfn.SWITCH($H25,"S",5,"C",5,"D",3,"W",2,"N",0,"")*$F25)</f>
        <v/>
      </c>
    </row>
    <row r="26" spans="1:9" ht="50.5" thickBot="1" x14ac:dyDescent="0.3">
      <c r="A26" s="84">
        <f t="shared" si="0"/>
        <v>23</v>
      </c>
      <c r="B26" s="95" t="s">
        <v>1316</v>
      </c>
      <c r="C26" s="102" t="s">
        <v>78</v>
      </c>
      <c r="D26" s="150"/>
      <c r="E26" s="201"/>
      <c r="F26" s="154">
        <v>1</v>
      </c>
      <c r="G26" s="155" t="s">
        <v>1317</v>
      </c>
      <c r="I26" s="10" t="str" cm="1">
        <f t="array" ref="I26">IF(OR($C26="",$D26="",$E26="",$H26=""),"",_xlfn.SWITCH($H26,"S",5,"C",5,"D",3,"W",2,"N",0,"")*$F26)</f>
        <v/>
      </c>
    </row>
    <row r="27" spans="1:9" x14ac:dyDescent="0.25">
      <c r="B27" s="101"/>
    </row>
    <row r="28" spans="1:9" x14ac:dyDescent="0.25">
      <c r="B28" s="101"/>
    </row>
    <row r="29" spans="1:9" x14ac:dyDescent="0.25">
      <c r="B29" s="101"/>
    </row>
    <row r="30" spans="1:9" x14ac:dyDescent="0.25">
      <c r="B30" s="101"/>
    </row>
    <row r="31" spans="1:9" x14ac:dyDescent="0.25">
      <c r="B31" s="101"/>
    </row>
    <row r="32" spans="1:9" x14ac:dyDescent="0.25">
      <c r="B32" s="101"/>
    </row>
    <row r="33" spans="2:2" x14ac:dyDescent="0.25">
      <c r="B33" s="101"/>
    </row>
    <row r="34" spans="2:2" x14ac:dyDescent="0.25">
      <c r="B34" s="101"/>
    </row>
    <row r="35" spans="2:2" x14ac:dyDescent="0.25">
      <c r="B35" s="101"/>
    </row>
    <row r="36" spans="2:2" x14ac:dyDescent="0.25">
      <c r="B36" s="101"/>
    </row>
    <row r="37" spans="2:2" x14ac:dyDescent="0.25">
      <c r="B37" s="101"/>
    </row>
    <row r="38" spans="2:2" x14ac:dyDescent="0.25">
      <c r="B38" s="101"/>
    </row>
    <row r="39" spans="2:2" x14ac:dyDescent="0.25">
      <c r="B39" s="101"/>
    </row>
    <row r="40" spans="2:2" x14ac:dyDescent="0.25">
      <c r="B40" s="101"/>
    </row>
    <row r="41" spans="2:2" x14ac:dyDescent="0.25">
      <c r="B41" s="101"/>
    </row>
    <row r="42" spans="2:2" x14ac:dyDescent="0.25">
      <c r="B42" s="101"/>
    </row>
    <row r="43" spans="2:2" x14ac:dyDescent="0.25">
      <c r="B43" s="101"/>
    </row>
    <row r="44" spans="2:2" x14ac:dyDescent="0.25">
      <c r="B44" s="101"/>
    </row>
    <row r="45" spans="2:2" x14ac:dyDescent="0.25">
      <c r="B45" s="101"/>
    </row>
  </sheetData>
  <mergeCells count="7">
    <mergeCell ref="H1:I1"/>
    <mergeCell ref="H2:I2"/>
    <mergeCell ref="A1:E1"/>
    <mergeCell ref="A2:C2"/>
    <mergeCell ref="D2:E2"/>
    <mergeCell ref="F1:G1"/>
    <mergeCell ref="F2:G2"/>
  </mergeCells>
  <conditionalFormatting sqref="D4:D26">
    <cfRule type="expression" dxfId="19" priority="1">
      <formula>$D4="S"</formula>
    </cfRule>
    <cfRule type="expression" dxfId="18" priority="2">
      <formula>$D4="C"</formula>
    </cfRule>
    <cfRule type="expression" dxfId="17" priority="3">
      <formula>$D4="D"</formula>
    </cfRule>
    <cfRule type="expression" dxfId="16" priority="4">
      <formula>$D4="W"</formula>
    </cfRule>
    <cfRule type="expression" dxfId="15" priority="5">
      <formula>$D4="N"</formula>
    </cfRule>
  </conditionalFormatting>
  <dataValidations count="2">
    <dataValidation type="list" allowBlank="1" showInputMessage="1" showErrorMessage="1" errorTitle="Invalid response" error="Choose S, C, D, W or N from the dropdown." promptTitle="RFT response code" prompt="Select S, C, D, W or N. Add supporting detail in column E." sqref="D4:D26" xr:uid="{C653432D-4716-48D9-B720-1610018B68DF}">
      <formula1>"S,C,D,W,N"</formula1>
    </dataValidation>
    <dataValidation type="list" allowBlank="1" showInputMessage="1" showErrorMessage="1" errorTitle="Invalid classification" error="Select S, C, D, W or N." promptTitle="Evaluator classification" prompt="Confirm after reviewing the supplier code and explanation." sqref="H4:H26" xr:uid="{FF7AD17F-1C9D-4163-979F-6080301D9B2C}">
      <formula1>"S,C,D,W,N"</formula1>
    </dataValidation>
  </dataValidations>
  <pageMargins left="0.70866141732283472" right="0.70866141732283472" top="0.74803149606299213" bottom="0.74803149606299213" header="0.31496062992125978" footer="0.31496062992125978"/>
  <pageSetup paperSize="9" scale="64" fitToHeight="0" orientation="portrait"/>
  <headerFooter>
    <oddFooter>&amp;LDetailed Requirements - &amp;A&amp;CPage &amp;P of &amp;N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3">
    <pageSetUpPr fitToPage="1"/>
  </sheetPr>
  <dimension ref="A1:I40"/>
  <sheetViews>
    <sheetView showGridLines="0" topLeftCell="B1" zoomScale="75" zoomScaleNormal="75" zoomScaleSheetLayoutView="90" workbookViewId="0">
      <pane ySplit="3" topLeftCell="A8" activePane="bottomLeft" state="frozen"/>
      <selection activeCell="K23" sqref="K23"/>
      <selection pane="bottomLeft" activeCell="K23" sqref="K23"/>
    </sheetView>
  </sheetViews>
  <sheetFormatPr defaultColWidth="9.1796875" defaultRowHeight="12.5" x14ac:dyDescent="0.25"/>
  <cols>
    <col min="1" max="1" width="12.6328125" style="10" customWidth="1"/>
    <col min="2" max="2" width="65.453125" style="10" customWidth="1"/>
    <col min="3" max="3" width="11.81640625" style="10" customWidth="1"/>
    <col min="4" max="4" width="27.36328125" style="10" customWidth="1"/>
    <col min="5" max="5" width="54.453125" style="10" customWidth="1"/>
    <col min="6" max="6" width="13.453125" style="10" customWidth="1"/>
    <col min="7" max="7" width="17.36328125" style="10" customWidth="1"/>
    <col min="8" max="8" width="22.6328125" style="10" customWidth="1"/>
    <col min="9" max="9" width="19.1796875" style="10" customWidth="1"/>
    <col min="10" max="16384" width="9.1796875" style="10"/>
  </cols>
  <sheetData>
    <row r="1" spans="1:9" s="9" customFormat="1" ht="13.5" thickBot="1" x14ac:dyDescent="0.35">
      <c r="A1" s="377" t="s">
        <v>1318</v>
      </c>
      <c r="B1" s="363"/>
      <c r="C1" s="364"/>
      <c r="D1" s="363"/>
      <c r="E1" s="363"/>
      <c r="F1" s="339" t="s">
        <v>573</v>
      </c>
      <c r="G1" s="340"/>
      <c r="H1" s="374" t="s">
        <v>574</v>
      </c>
      <c r="I1" s="374"/>
    </row>
    <row r="2" spans="1:9" ht="13" x14ac:dyDescent="0.3">
      <c r="A2" s="365" t="s">
        <v>575</v>
      </c>
      <c r="B2" s="366"/>
      <c r="C2" s="367"/>
      <c r="D2" s="333" t="s">
        <v>174</v>
      </c>
      <c r="E2" s="331"/>
      <c r="F2" s="341" t="s">
        <v>576</v>
      </c>
      <c r="G2" s="342"/>
      <c r="H2" s="374" t="s">
        <v>577</v>
      </c>
      <c r="I2" s="374"/>
    </row>
    <row r="3" spans="1:9" ht="65.5" thickBot="1" x14ac:dyDescent="0.3">
      <c r="A3" s="24" t="s">
        <v>172</v>
      </c>
      <c r="B3" s="25" t="s">
        <v>173</v>
      </c>
      <c r="C3" s="25" t="s">
        <v>578</v>
      </c>
      <c r="D3" s="26" t="s">
        <v>579</v>
      </c>
      <c r="E3" s="151" t="s">
        <v>580</v>
      </c>
      <c r="F3" s="171" t="s">
        <v>176</v>
      </c>
      <c r="G3" s="207" t="s">
        <v>170</v>
      </c>
      <c r="H3" s="239" t="s">
        <v>581</v>
      </c>
      <c r="I3" s="239" t="s">
        <v>582</v>
      </c>
    </row>
    <row r="4" spans="1:9" s="11" customFormat="1" ht="62.5" x14ac:dyDescent="0.25">
      <c r="A4" s="85">
        <v>1</v>
      </c>
      <c r="B4" s="58" t="s">
        <v>1319</v>
      </c>
      <c r="C4" s="59" t="s">
        <v>585</v>
      </c>
      <c r="D4" s="27"/>
      <c r="E4" s="152"/>
      <c r="F4" s="206">
        <v>2</v>
      </c>
      <c r="G4" s="237" t="s">
        <v>1320</v>
      </c>
      <c r="H4" s="229"/>
      <c r="I4" s="229" t="str" cm="1">
        <f t="array" ref="I4">IF(OR($C4="",$D4="",$E4="",$H4=""),"",_xlfn.SWITCH($H4,"S",5,"C",5,"D",3,"W",2,"N",0,"")*$F4)</f>
        <v/>
      </c>
    </row>
    <row r="5" spans="1:9" s="11" customFormat="1" ht="62.5" x14ac:dyDescent="0.25">
      <c r="A5" s="85">
        <v>2</v>
      </c>
      <c r="B5" s="58" t="s">
        <v>1321</v>
      </c>
      <c r="C5" s="59" t="s">
        <v>585</v>
      </c>
      <c r="D5" s="27"/>
      <c r="E5" s="152"/>
      <c r="F5" s="193">
        <v>2</v>
      </c>
      <c r="G5" s="226" t="s">
        <v>1322</v>
      </c>
      <c r="H5" s="229"/>
      <c r="I5" s="229" t="str" cm="1">
        <f t="array" ref="I5">IF(OR($C5="",$D5="",$E5="",$H5=""),"",_xlfn.SWITCH($H5,"S",5,"C",5,"D",3,"W",2,"N",0,"")*$F5)</f>
        <v/>
      </c>
    </row>
    <row r="6" spans="1:9" s="11" customFormat="1" ht="26" x14ac:dyDescent="0.25">
      <c r="A6" s="96" t="s">
        <v>458</v>
      </c>
      <c r="B6" s="97" t="s">
        <v>1323</v>
      </c>
      <c r="C6" s="59" t="s">
        <v>585</v>
      </c>
      <c r="D6" s="28"/>
      <c r="E6" s="181"/>
      <c r="F6" s="193">
        <v>2</v>
      </c>
      <c r="G6" s="226" t="s">
        <v>1324</v>
      </c>
      <c r="H6" s="229"/>
      <c r="I6" s="229" t="str" cm="1">
        <f t="array" ref="I6">IF(OR($C6="",$D6="",$E6="",$H6=""),"",_xlfn.SWITCH($H6,"S",5,"C",5,"D",3,"W",2,"N",0,"")*$F6)</f>
        <v/>
      </c>
    </row>
    <row r="7" spans="1:9" s="11" customFormat="1" ht="75" x14ac:dyDescent="0.25">
      <c r="A7" s="85">
        <v>3</v>
      </c>
      <c r="B7" s="58" t="s">
        <v>1325</v>
      </c>
      <c r="C7" s="59" t="s">
        <v>585</v>
      </c>
      <c r="D7" s="27"/>
      <c r="E7" s="152"/>
      <c r="F7" s="193">
        <v>2</v>
      </c>
      <c r="G7" s="226" t="s">
        <v>1326</v>
      </c>
      <c r="H7" s="229"/>
      <c r="I7" s="229" t="str" cm="1">
        <f t="array" ref="I7">IF(OR($C7="",$D7="",$E7="",$H7=""),"",_xlfn.SWITCH($H7,"S",5,"C",5,"D",3,"W",2,"N",0,"")*$F7)</f>
        <v/>
      </c>
    </row>
    <row r="8" spans="1:9" s="11" customFormat="1" ht="62.5" x14ac:dyDescent="0.25">
      <c r="A8" s="85">
        <v>4</v>
      </c>
      <c r="B8" s="58" t="s">
        <v>591</v>
      </c>
      <c r="C8" s="59" t="s">
        <v>585</v>
      </c>
      <c r="D8" s="27"/>
      <c r="E8" s="152"/>
      <c r="F8" s="193">
        <v>2</v>
      </c>
      <c r="G8" s="226" t="s">
        <v>1327</v>
      </c>
      <c r="H8" s="229"/>
      <c r="I8" s="229" t="str" cm="1">
        <f t="array" ref="I8">IF(OR($C8="",$D8="",$E8="",$H8=""),"",_xlfn.SWITCH($H8,"S",5,"C",5,"D",3,"W",2,"N",0,"")*$F8)</f>
        <v/>
      </c>
    </row>
    <row r="9" spans="1:9" s="11" customFormat="1" ht="37.5" x14ac:dyDescent="0.25">
      <c r="A9" s="85">
        <f t="shared" ref="A9:A18" si="0">A8+1</f>
        <v>5</v>
      </c>
      <c r="B9" s="58" t="s">
        <v>1328</v>
      </c>
      <c r="C9" s="59" t="s">
        <v>585</v>
      </c>
      <c r="D9" s="27"/>
      <c r="E9" s="152"/>
      <c r="F9" s="193">
        <v>2</v>
      </c>
      <c r="G9" s="226" t="s">
        <v>1329</v>
      </c>
      <c r="H9" s="229"/>
      <c r="I9" s="229" t="str" cm="1">
        <f t="array" ref="I9">IF(OR($C9="",$D9="",$E9="",$H9=""),"",_xlfn.SWITCH($H9,"S",5,"C",5,"D",3,"W",2,"N",0,"")*$F9)</f>
        <v/>
      </c>
    </row>
    <row r="10" spans="1:9" s="8" customFormat="1" ht="37.5" x14ac:dyDescent="0.25">
      <c r="A10" s="85">
        <f t="shared" si="0"/>
        <v>6</v>
      </c>
      <c r="B10" s="58" t="s">
        <v>1330</v>
      </c>
      <c r="C10" s="59" t="s">
        <v>585</v>
      </c>
      <c r="D10" s="27"/>
      <c r="E10" s="152"/>
      <c r="F10" s="193">
        <v>2</v>
      </c>
      <c r="G10" s="210" t="s">
        <v>1331</v>
      </c>
      <c r="H10" s="230"/>
      <c r="I10" s="230" t="str" cm="1">
        <f t="array" ref="I10">IF(OR($C10="",$D10="",$E10="",$H10=""),"",_xlfn.SWITCH($H10,"S",5,"C",5,"D",3,"W",2,"N",0,"")*$F10)</f>
        <v/>
      </c>
    </row>
    <row r="11" spans="1:9" s="11" customFormat="1" ht="50" x14ac:dyDescent="0.25">
      <c r="A11" s="85">
        <f t="shared" si="0"/>
        <v>7</v>
      </c>
      <c r="B11" s="58" t="s">
        <v>1332</v>
      </c>
      <c r="C11" s="59" t="s">
        <v>585</v>
      </c>
      <c r="D11" s="27"/>
      <c r="E11" s="152"/>
      <c r="F11" s="193">
        <v>2</v>
      </c>
      <c r="G11" s="226" t="s">
        <v>1333</v>
      </c>
      <c r="H11" s="229"/>
      <c r="I11" s="229" t="str" cm="1">
        <f t="array" ref="I11">IF(OR($C11="",$D11="",$E11="",$H11=""),"",_xlfn.SWITCH($H11,"S",5,"C",5,"D",3,"W",2,"N",0,"")*$F11)</f>
        <v/>
      </c>
    </row>
    <row r="12" spans="1:9" s="11" customFormat="1" ht="37.5" x14ac:dyDescent="0.25">
      <c r="A12" s="85">
        <f t="shared" si="0"/>
        <v>8</v>
      </c>
      <c r="B12" s="58" t="s">
        <v>1334</v>
      </c>
      <c r="C12" s="59" t="s">
        <v>585</v>
      </c>
      <c r="D12" s="27"/>
      <c r="E12" s="152"/>
      <c r="F12" s="193">
        <v>2</v>
      </c>
      <c r="G12" s="226" t="s">
        <v>1335</v>
      </c>
      <c r="H12" s="229"/>
      <c r="I12" s="229" t="str" cm="1">
        <f t="array" ref="I12">IF(OR($C12="",$D12="",$E12="",$H12=""),"",_xlfn.SWITCH($H12,"S",5,"C",5,"D",3,"W",2,"N",0,"")*$F12)</f>
        <v/>
      </c>
    </row>
    <row r="13" spans="1:9" s="11" customFormat="1" ht="50" x14ac:dyDescent="0.25">
      <c r="A13" s="85">
        <f t="shared" si="0"/>
        <v>9</v>
      </c>
      <c r="B13" s="58" t="s">
        <v>1336</v>
      </c>
      <c r="C13" s="59" t="s">
        <v>585</v>
      </c>
      <c r="D13" s="27"/>
      <c r="E13" s="152"/>
      <c r="F13" s="193">
        <v>2</v>
      </c>
      <c r="G13" s="226" t="s">
        <v>1337</v>
      </c>
      <c r="H13" s="229"/>
      <c r="I13" s="229" t="str" cm="1">
        <f t="array" ref="I13">IF(OR($C13="",$D13="",$E13="",$H13=""),"",_xlfn.SWITCH($H13,"S",5,"C",5,"D",3,"W",2,"N",0,"")*$F13)</f>
        <v/>
      </c>
    </row>
    <row r="14" spans="1:9" s="11" customFormat="1" ht="37.5" x14ac:dyDescent="0.25">
      <c r="A14" s="85">
        <f t="shared" si="0"/>
        <v>10</v>
      </c>
      <c r="B14" s="58" t="s">
        <v>1338</v>
      </c>
      <c r="C14" s="59" t="s">
        <v>585</v>
      </c>
      <c r="D14" s="27"/>
      <c r="E14" s="152"/>
      <c r="F14" s="193">
        <v>2</v>
      </c>
      <c r="G14" s="226" t="s">
        <v>1339</v>
      </c>
      <c r="H14" s="229"/>
      <c r="I14" s="229" t="str" cm="1">
        <f t="array" ref="I14">IF(OR($C14="",$D14="",$E14="",$H14=""),"",_xlfn.SWITCH($H14,"S",5,"C",5,"D",3,"W",2,"N",0,"")*$F14)</f>
        <v/>
      </c>
    </row>
    <row r="15" spans="1:9" s="8" customFormat="1" ht="37.5" x14ac:dyDescent="0.25">
      <c r="A15" s="85">
        <f t="shared" si="0"/>
        <v>11</v>
      </c>
      <c r="B15" s="58" t="s">
        <v>1340</v>
      </c>
      <c r="C15" s="59" t="s">
        <v>78</v>
      </c>
      <c r="D15" s="27"/>
      <c r="E15" s="152"/>
      <c r="F15" s="156">
        <v>1</v>
      </c>
      <c r="G15" s="210" t="s">
        <v>1341</v>
      </c>
      <c r="H15" s="230"/>
      <c r="I15" s="230" t="str" cm="1">
        <f t="array" ref="I15">IF(OR($C15="",$D15="",$E15="",$H15=""),"",_xlfn.SWITCH($H15,"S",5,"C",5,"D",3,"W",2,"N",0,"")*$F15)</f>
        <v/>
      </c>
    </row>
    <row r="16" spans="1:9" s="23" customFormat="1" ht="50" x14ac:dyDescent="0.25">
      <c r="A16" s="85">
        <f t="shared" si="0"/>
        <v>12</v>
      </c>
      <c r="B16" s="58" t="s">
        <v>1342</v>
      </c>
      <c r="C16" s="59" t="s">
        <v>585</v>
      </c>
      <c r="D16" s="28"/>
      <c r="E16" s="181"/>
      <c r="F16" s="193">
        <v>2</v>
      </c>
      <c r="G16" s="238" t="s">
        <v>1343</v>
      </c>
      <c r="H16" s="240"/>
      <c r="I16" s="240" t="str" cm="1">
        <f t="array" ref="I16">IF(OR($C16="",$D16="",$E16="",$H16=""),"",_xlfn.SWITCH($H16,"S",5,"C",5,"D",3,"W",2,"N",0,"")*$F16)</f>
        <v/>
      </c>
    </row>
    <row r="17" spans="1:9" s="8" customFormat="1" ht="75" x14ac:dyDescent="0.25">
      <c r="A17" s="85">
        <f t="shared" si="0"/>
        <v>13</v>
      </c>
      <c r="B17" s="58" t="s">
        <v>1344</v>
      </c>
      <c r="C17" s="59" t="s">
        <v>585</v>
      </c>
      <c r="D17" s="28"/>
      <c r="E17" s="181"/>
      <c r="F17" s="156">
        <v>2</v>
      </c>
      <c r="G17" s="210" t="s">
        <v>1345</v>
      </c>
      <c r="H17" s="230"/>
      <c r="I17" s="230" t="str" cm="1">
        <f t="array" ref="I17">IF(OR($C17="",$D17="",$E17="",$H17=""),"",_xlfn.SWITCH($H17,"S",5,"C",5,"D",3,"W",2,"N",0,"")*$F17)</f>
        <v/>
      </c>
    </row>
    <row r="18" spans="1:9" ht="37.5" x14ac:dyDescent="0.25">
      <c r="A18" s="85">
        <f t="shared" si="0"/>
        <v>14</v>
      </c>
      <c r="B18" s="58" t="s">
        <v>1346</v>
      </c>
      <c r="C18" s="59" t="s">
        <v>585</v>
      </c>
      <c r="D18" s="28"/>
      <c r="E18" s="181"/>
      <c r="F18" s="154">
        <v>2</v>
      </c>
      <c r="G18" s="209" t="s">
        <v>1347</v>
      </c>
      <c r="H18" s="188"/>
      <c r="I18" s="188" t="str" cm="1">
        <f t="array" ref="I18">IF(OR($C18="",$D18="",$E18="",$H18=""),"",_xlfn.SWITCH($H18,"S",5,"C",5,"D",3,"W",2,"N",0,"")*$F18)</f>
        <v/>
      </c>
    </row>
    <row r="19" spans="1:9" x14ac:dyDescent="0.25">
      <c r="B19" s="12"/>
    </row>
    <row r="20" spans="1:9" x14ac:dyDescent="0.25">
      <c r="B20" s="12"/>
    </row>
    <row r="21" spans="1:9" x14ac:dyDescent="0.25">
      <c r="B21" s="12"/>
    </row>
    <row r="22" spans="1:9" x14ac:dyDescent="0.25">
      <c r="B22" s="12"/>
    </row>
    <row r="23" spans="1:9" x14ac:dyDescent="0.25">
      <c r="B23" s="12"/>
    </row>
    <row r="24" spans="1:9" x14ac:dyDescent="0.25">
      <c r="B24" s="12"/>
    </row>
    <row r="25" spans="1:9" x14ac:dyDescent="0.25">
      <c r="B25" s="12"/>
    </row>
    <row r="26" spans="1:9" x14ac:dyDescent="0.25">
      <c r="B26" s="12"/>
    </row>
    <row r="27" spans="1:9" x14ac:dyDescent="0.25">
      <c r="B27" s="12"/>
    </row>
    <row r="28" spans="1:9" x14ac:dyDescent="0.25">
      <c r="B28" s="12"/>
    </row>
    <row r="29" spans="1:9" x14ac:dyDescent="0.25">
      <c r="B29" s="12"/>
    </row>
    <row r="30" spans="1:9" x14ac:dyDescent="0.25">
      <c r="B30" s="12"/>
    </row>
    <row r="31" spans="1:9" x14ac:dyDescent="0.25">
      <c r="B31" s="12"/>
    </row>
    <row r="32" spans="1:9" x14ac:dyDescent="0.25">
      <c r="B32" s="12"/>
    </row>
    <row r="33" spans="2:2" x14ac:dyDescent="0.25">
      <c r="B33" s="12"/>
    </row>
    <row r="34" spans="2:2" x14ac:dyDescent="0.25">
      <c r="B34" s="12"/>
    </row>
    <row r="35" spans="2:2" x14ac:dyDescent="0.25">
      <c r="B35" s="12"/>
    </row>
    <row r="36" spans="2:2" x14ac:dyDescent="0.25">
      <c r="B36" s="12"/>
    </row>
    <row r="37" spans="2:2" x14ac:dyDescent="0.25">
      <c r="B37" s="12"/>
    </row>
    <row r="38" spans="2:2" x14ac:dyDescent="0.25">
      <c r="B38" s="12"/>
    </row>
    <row r="39" spans="2:2" x14ac:dyDescent="0.25">
      <c r="B39" s="12"/>
    </row>
    <row r="40" spans="2:2" x14ac:dyDescent="0.25">
      <c r="B40" s="12"/>
    </row>
  </sheetData>
  <mergeCells count="7">
    <mergeCell ref="H1:I1"/>
    <mergeCell ref="H2:I2"/>
    <mergeCell ref="A1:E1"/>
    <mergeCell ref="A2:C2"/>
    <mergeCell ref="D2:E2"/>
    <mergeCell ref="F1:G1"/>
    <mergeCell ref="F2:G2"/>
  </mergeCells>
  <conditionalFormatting sqref="D4:D18">
    <cfRule type="expression" dxfId="14" priority="1">
      <formula>$D4="S"</formula>
    </cfRule>
    <cfRule type="expression" dxfId="13" priority="2">
      <formula>$D4="C"</formula>
    </cfRule>
    <cfRule type="expression" dxfId="12" priority="3">
      <formula>$D4="D"</formula>
    </cfRule>
    <cfRule type="expression" dxfId="11" priority="4">
      <formula>$D4="W"</formula>
    </cfRule>
    <cfRule type="expression" dxfId="10" priority="5">
      <formula>$D4="N"</formula>
    </cfRule>
  </conditionalFormatting>
  <dataValidations count="2">
    <dataValidation type="list" allowBlank="1" showInputMessage="1" showErrorMessage="1" errorTitle="Invalid response" error="Choose S, C, D, W or N from the dropdown." promptTitle="RFT response code" prompt="Select S, C, D, W or N. Add supporting detail in column E." sqref="D4:D18" xr:uid="{5D6FD25F-7F56-4030-9BD8-FED7C8777E01}">
      <formula1>"S,C,D,W,N"</formula1>
    </dataValidation>
    <dataValidation type="list" allowBlank="1" showInputMessage="1" showErrorMessage="1" sqref="H4:H18" xr:uid="{196A598A-C4F1-4DCA-AA57-00A1819BC24D}">
      <formula1>"S,C,D,W,N"</formula1>
    </dataValidation>
  </dataValidations>
  <pageMargins left="0.70866141732283472" right="0.70866141732283472" top="0.74803149606299213" bottom="0.74803149606299213" header="0.31496062992125978" footer="0.31496062992125978"/>
  <pageSetup paperSize="9" scale="65" fitToHeight="0" orientation="portrait"/>
  <headerFooter>
    <oddFooter>&amp;LDetailed Requirements - &amp;A&amp;CPage &amp;P of &amp;N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4">
    <pageSetUpPr fitToPage="1"/>
  </sheetPr>
  <dimension ref="A1:I39"/>
  <sheetViews>
    <sheetView showGridLines="0" zoomScale="75" zoomScaleNormal="75" zoomScaleSheetLayoutView="90" workbookViewId="0">
      <pane ySplit="3" topLeftCell="A4" activePane="bottomLeft" state="frozen"/>
      <selection activeCell="K23" sqref="K23"/>
      <selection pane="bottomLeft" activeCell="K23" sqref="K23"/>
    </sheetView>
  </sheetViews>
  <sheetFormatPr defaultColWidth="9.1796875" defaultRowHeight="12.5" x14ac:dyDescent="0.25"/>
  <cols>
    <col min="1" max="1" width="12.6328125" style="10" customWidth="1"/>
    <col min="2" max="2" width="65.453125" style="10" customWidth="1"/>
    <col min="3" max="3" width="11.81640625" style="10" customWidth="1"/>
    <col min="4" max="4" width="27.36328125" style="10" customWidth="1"/>
    <col min="5" max="5" width="54.453125" style="10" customWidth="1"/>
    <col min="6" max="6" width="13.453125" style="10" customWidth="1"/>
    <col min="7" max="7" width="17.36328125" style="10" customWidth="1"/>
    <col min="8" max="8" width="22.6328125" style="10" customWidth="1"/>
    <col min="9" max="9" width="19.1796875" style="10" customWidth="1"/>
    <col min="10" max="16384" width="9.1796875" style="10"/>
  </cols>
  <sheetData>
    <row r="1" spans="1:9" s="9" customFormat="1" ht="13.5" thickBot="1" x14ac:dyDescent="0.35">
      <c r="A1" s="377" t="s">
        <v>1348</v>
      </c>
      <c r="B1" s="363"/>
      <c r="C1" s="364"/>
      <c r="D1" s="363"/>
      <c r="E1" s="363"/>
      <c r="F1" s="339" t="s">
        <v>573</v>
      </c>
      <c r="G1" s="340"/>
      <c r="H1" s="374" t="s">
        <v>574</v>
      </c>
      <c r="I1" s="374"/>
    </row>
    <row r="2" spans="1:9" ht="13" x14ac:dyDescent="0.3">
      <c r="A2" s="365" t="s">
        <v>575</v>
      </c>
      <c r="B2" s="366"/>
      <c r="C2" s="367"/>
      <c r="D2" s="333" t="s">
        <v>174</v>
      </c>
      <c r="E2" s="331"/>
      <c r="F2" s="341" t="s">
        <v>576</v>
      </c>
      <c r="G2" s="342"/>
      <c r="H2" s="374" t="s">
        <v>577</v>
      </c>
      <c r="I2" s="374"/>
    </row>
    <row r="3" spans="1:9" ht="78.5" thickBot="1" x14ac:dyDescent="0.3">
      <c r="A3" s="24" t="s">
        <v>172</v>
      </c>
      <c r="B3" s="25" t="s">
        <v>173</v>
      </c>
      <c r="C3" s="25" t="s">
        <v>578</v>
      </c>
      <c r="D3" s="26" t="s">
        <v>1349</v>
      </c>
      <c r="E3" s="151" t="s">
        <v>580</v>
      </c>
      <c r="F3" s="171" t="s">
        <v>176</v>
      </c>
      <c r="G3" s="207" t="s">
        <v>170</v>
      </c>
      <c r="H3" s="239" t="s">
        <v>581</v>
      </c>
      <c r="I3" s="239" t="s">
        <v>582</v>
      </c>
    </row>
    <row r="4" spans="1:9" s="11" customFormat="1" ht="75" x14ac:dyDescent="0.25">
      <c r="A4" s="87">
        <v>1</v>
      </c>
      <c r="B4" s="58" t="s">
        <v>1350</v>
      </c>
      <c r="C4" s="59" t="s">
        <v>585</v>
      </c>
      <c r="D4" s="27"/>
      <c r="E4" s="152"/>
      <c r="F4" s="206">
        <v>2</v>
      </c>
      <c r="G4" s="237" t="s">
        <v>1351</v>
      </c>
      <c r="H4" s="229"/>
      <c r="I4" s="229" t="str" cm="1">
        <f t="array" ref="I4">IF(OR($C4="",$D4="",$E4="",$H4=""),"",_xlfn.SWITCH($H4,"S",5,"C",5,"D",3,"W",2,"N",0,"")*$F4)</f>
        <v/>
      </c>
    </row>
    <row r="5" spans="1:9" s="11" customFormat="1" ht="37.5" x14ac:dyDescent="0.25">
      <c r="A5" s="87">
        <f>A4+1</f>
        <v>2</v>
      </c>
      <c r="B5" s="58" t="s">
        <v>1352</v>
      </c>
      <c r="C5" s="59" t="s">
        <v>585</v>
      </c>
      <c r="D5" s="27"/>
      <c r="E5" s="152"/>
      <c r="F5" s="193">
        <v>2</v>
      </c>
      <c r="G5" s="226" t="s">
        <v>1353</v>
      </c>
      <c r="H5" s="229"/>
      <c r="I5" s="229" t="str" cm="1">
        <f t="array" ref="I5">IF(OR($C5="",$D5="",$E5="",$H5=""),"",_xlfn.SWITCH($H5,"S",5,"C",5,"D",3,"W",2,"N",0,"")*$F5)</f>
        <v/>
      </c>
    </row>
    <row r="6" spans="1:9" s="11" customFormat="1" ht="25" x14ac:dyDescent="0.25">
      <c r="A6" s="87">
        <f>A5+1</f>
        <v>3</v>
      </c>
      <c r="B6" s="58" t="s">
        <v>1354</v>
      </c>
      <c r="C6" s="59" t="s">
        <v>585</v>
      </c>
      <c r="D6" s="27"/>
      <c r="E6" s="152"/>
      <c r="F6" s="193">
        <v>2</v>
      </c>
      <c r="G6" s="226" t="s">
        <v>1355</v>
      </c>
      <c r="H6" s="229"/>
      <c r="I6" s="229" t="str" cm="1">
        <f t="array" ref="I6">IF(OR($C6="",$D6="",$E6="",$H6=""),"",_xlfn.SWITCH($H6,"S",5,"C",5,"D",3,"W",2,"N",0,"")*$F6)</f>
        <v/>
      </c>
    </row>
    <row r="7" spans="1:9" s="11" customFormat="1" ht="25" x14ac:dyDescent="0.25">
      <c r="A7" s="87">
        <f>A6+1</f>
        <v>4</v>
      </c>
      <c r="B7" s="58" t="s">
        <v>1356</v>
      </c>
      <c r="C7" s="59" t="s">
        <v>585</v>
      </c>
      <c r="D7" s="27"/>
      <c r="E7" s="152"/>
      <c r="F7" s="193">
        <v>2</v>
      </c>
      <c r="G7" s="226" t="s">
        <v>1357</v>
      </c>
      <c r="H7" s="229"/>
      <c r="I7" s="229" t="str" cm="1">
        <f t="array" ref="I7">IF(OR($C7="",$D7="",$E7="",$H7=""),"",_xlfn.SWITCH($H7,"S",5,"C",5,"D",3,"W",2,"N",0,"")*$F7)</f>
        <v/>
      </c>
    </row>
    <row r="8" spans="1:9" s="11" customFormat="1" ht="62.5" x14ac:dyDescent="0.25">
      <c r="A8" s="87">
        <v>5</v>
      </c>
      <c r="B8" s="58" t="s">
        <v>591</v>
      </c>
      <c r="C8" s="59" t="s">
        <v>585</v>
      </c>
      <c r="D8" s="27"/>
      <c r="E8" s="152"/>
      <c r="F8" s="193">
        <v>2</v>
      </c>
      <c r="G8" s="226" t="s">
        <v>1358</v>
      </c>
      <c r="H8" s="229"/>
      <c r="I8" s="229" t="str" cm="1">
        <f t="array" ref="I8">IF(OR($C8="",$D8="",$E8="",$H8=""),"",_xlfn.SWITCH($H8,"S",5,"C",5,"D",3,"W",2,"N",0,"")*$F8)</f>
        <v/>
      </c>
    </row>
    <row r="9" spans="1:9" s="11" customFormat="1" ht="25" x14ac:dyDescent="0.25">
      <c r="A9" s="87">
        <v>6</v>
      </c>
      <c r="B9" s="58" t="s">
        <v>1359</v>
      </c>
      <c r="C9" s="59" t="s">
        <v>585</v>
      </c>
      <c r="D9" s="27"/>
      <c r="E9" s="152"/>
      <c r="F9" s="193">
        <v>2</v>
      </c>
      <c r="G9" s="226" t="s">
        <v>1360</v>
      </c>
      <c r="H9" s="229"/>
      <c r="I9" s="229" t="str" cm="1">
        <f t="array" ref="I9">IF(OR($C9="",$D9="",$E9="",$H9=""),"",_xlfn.SWITCH($H9,"S",5,"C",5,"D",3,"W",2,"N",0,"")*$F9)</f>
        <v/>
      </c>
    </row>
    <row r="10" spans="1:9" s="11" customFormat="1" ht="25" x14ac:dyDescent="0.25">
      <c r="A10" s="87">
        <f t="shared" ref="A10:A17" si="0">A9+1</f>
        <v>7</v>
      </c>
      <c r="B10" s="58" t="s">
        <v>1361</v>
      </c>
      <c r="C10" s="59" t="s">
        <v>585</v>
      </c>
      <c r="D10" s="27"/>
      <c r="E10" s="152"/>
      <c r="F10" s="193">
        <v>2</v>
      </c>
      <c r="G10" s="226" t="s">
        <v>1362</v>
      </c>
      <c r="H10" s="229"/>
      <c r="I10" s="229" t="str" cm="1">
        <f t="array" ref="I10">IF(OR($C10="",$D10="",$E10="",$H10=""),"",_xlfn.SWITCH($H10,"S",5,"C",5,"D",3,"W",2,"N",0,"")*$F10)</f>
        <v/>
      </c>
    </row>
    <row r="11" spans="1:9" s="11" customFormat="1" ht="25" x14ac:dyDescent="0.25">
      <c r="A11" s="87">
        <f t="shared" si="0"/>
        <v>8</v>
      </c>
      <c r="B11" s="58" t="s">
        <v>1363</v>
      </c>
      <c r="C11" s="59" t="s">
        <v>585</v>
      </c>
      <c r="D11" s="27"/>
      <c r="E11" s="152"/>
      <c r="F11" s="193">
        <v>2</v>
      </c>
      <c r="G11" s="226" t="s">
        <v>1364</v>
      </c>
      <c r="H11" s="229"/>
      <c r="I11" s="229" t="str" cm="1">
        <f t="array" ref="I11">IF(OR($C11="",$D11="",$E11="",$H11=""),"",_xlfn.SWITCH($H11,"S",5,"C",5,"D",3,"W",2,"N",0,"")*$F11)</f>
        <v/>
      </c>
    </row>
    <row r="12" spans="1:9" s="11" customFormat="1" ht="25" x14ac:dyDescent="0.25">
      <c r="A12" s="87">
        <f t="shared" si="0"/>
        <v>9</v>
      </c>
      <c r="B12" s="58" t="s">
        <v>1365</v>
      </c>
      <c r="C12" s="59" t="s">
        <v>585</v>
      </c>
      <c r="D12" s="27"/>
      <c r="E12" s="152"/>
      <c r="F12" s="193">
        <v>2</v>
      </c>
      <c r="G12" s="226" t="s">
        <v>1366</v>
      </c>
      <c r="H12" s="229"/>
      <c r="I12" s="229" t="str" cm="1">
        <f t="array" ref="I12">IF(OR($C12="",$D12="",$E12="",$H12=""),"",_xlfn.SWITCH($H12,"S",5,"C",5,"D",3,"W",2,"N",0,"")*$F12)</f>
        <v/>
      </c>
    </row>
    <row r="13" spans="1:9" s="11" customFormat="1" ht="37.5" x14ac:dyDescent="0.25">
      <c r="A13" s="87">
        <f t="shared" si="0"/>
        <v>10</v>
      </c>
      <c r="B13" s="58" t="s">
        <v>1367</v>
      </c>
      <c r="C13" s="59" t="s">
        <v>585</v>
      </c>
      <c r="D13" s="27"/>
      <c r="E13" s="152"/>
      <c r="F13" s="193">
        <v>2</v>
      </c>
      <c r="G13" s="226" t="s">
        <v>1368</v>
      </c>
      <c r="H13" s="229"/>
      <c r="I13" s="229" t="str" cm="1">
        <f t="array" ref="I13">IF(OR($C13="",$D13="",$E13="",$H13=""),"",_xlfn.SWITCH($H13,"S",5,"C",5,"D",3,"W",2,"N",0,"")*$F13)</f>
        <v/>
      </c>
    </row>
    <row r="14" spans="1:9" s="11" customFormat="1" ht="75" x14ac:dyDescent="0.25">
      <c r="A14" s="87">
        <f t="shared" si="0"/>
        <v>11</v>
      </c>
      <c r="B14" s="58" t="s">
        <v>1369</v>
      </c>
      <c r="C14" s="59" t="s">
        <v>585</v>
      </c>
      <c r="D14" s="27"/>
      <c r="E14" s="152"/>
      <c r="F14" s="193">
        <v>2</v>
      </c>
      <c r="G14" s="226" t="s">
        <v>1370</v>
      </c>
      <c r="H14" s="229"/>
      <c r="I14" s="229" t="str" cm="1">
        <f t="array" ref="I14">IF(OR($C14="",$D14="",$E14="",$H14=""),"",_xlfn.SWITCH($H14,"S",5,"C",5,"D",3,"W",2,"N",0,"")*$F14)</f>
        <v/>
      </c>
    </row>
    <row r="15" spans="1:9" s="11" customFormat="1" ht="25" x14ac:dyDescent="0.25">
      <c r="A15" s="87">
        <f t="shared" si="0"/>
        <v>12</v>
      </c>
      <c r="B15" s="58" t="s">
        <v>1371</v>
      </c>
      <c r="C15" s="59" t="s">
        <v>585</v>
      </c>
      <c r="D15" s="27"/>
      <c r="E15" s="152"/>
      <c r="F15" s="193">
        <v>2</v>
      </c>
      <c r="G15" s="226" t="s">
        <v>1372</v>
      </c>
      <c r="H15" s="229"/>
      <c r="I15" s="229" t="str" cm="1">
        <f t="array" ref="I15">IF(OR($C15="",$D15="",$E15="",$H15=""),"",_xlfn.SWITCH($H15,"S",5,"C",5,"D",3,"W",2,"N",0,"")*$F15)</f>
        <v/>
      </c>
    </row>
    <row r="16" spans="1:9" s="11" customFormat="1" ht="37.5" x14ac:dyDescent="0.25">
      <c r="A16" s="87">
        <f t="shared" si="0"/>
        <v>13</v>
      </c>
      <c r="B16" s="58" t="s">
        <v>1373</v>
      </c>
      <c r="C16" s="59" t="s">
        <v>585</v>
      </c>
      <c r="D16" s="27"/>
      <c r="E16" s="152"/>
      <c r="F16" s="193">
        <v>2</v>
      </c>
      <c r="G16" s="226" t="s">
        <v>1374</v>
      </c>
      <c r="H16" s="229"/>
      <c r="I16" s="229" t="str" cm="1">
        <f t="array" ref="I16">IF(OR($C16="",$D16="",$E16="",$H16=""),"",_xlfn.SWITCH($H16,"S",5,"C",5,"D",3,"W",2,"N",0,"")*$F16)</f>
        <v/>
      </c>
    </row>
    <row r="17" spans="1:9" s="11" customFormat="1" ht="37.5" x14ac:dyDescent="0.25">
      <c r="A17" s="87">
        <f t="shared" si="0"/>
        <v>14</v>
      </c>
      <c r="B17" s="58" t="s">
        <v>1375</v>
      </c>
      <c r="C17" s="59" t="s">
        <v>585</v>
      </c>
      <c r="D17" s="27"/>
      <c r="E17" s="152"/>
      <c r="F17" s="193">
        <v>2</v>
      </c>
      <c r="G17" s="226" t="s">
        <v>1376</v>
      </c>
      <c r="H17" s="229"/>
      <c r="I17" s="229" t="str" cm="1">
        <f t="array" ref="I17">IF(OR($C17="",$D17="",$E17="",$H17=""),"",_xlfn.SWITCH($H17,"S",5,"C",5,"D",3,"W",2,"N",0,"")*$F17)</f>
        <v/>
      </c>
    </row>
    <row r="18" spans="1:9" x14ac:dyDescent="0.25">
      <c r="B18" s="12"/>
    </row>
    <row r="19" spans="1:9" x14ac:dyDescent="0.25">
      <c r="B19" s="12"/>
    </row>
    <row r="20" spans="1:9" x14ac:dyDescent="0.25">
      <c r="B20" s="12"/>
    </row>
    <row r="21" spans="1:9" x14ac:dyDescent="0.25">
      <c r="B21" s="12"/>
    </row>
    <row r="22" spans="1:9" x14ac:dyDescent="0.25">
      <c r="B22" s="12"/>
    </row>
    <row r="23" spans="1:9" x14ac:dyDescent="0.25">
      <c r="B23" s="12"/>
    </row>
    <row r="24" spans="1:9" x14ac:dyDescent="0.25">
      <c r="B24" s="12"/>
    </row>
    <row r="25" spans="1:9" x14ac:dyDescent="0.25">
      <c r="B25" s="12"/>
    </row>
    <row r="26" spans="1:9" x14ac:dyDescent="0.25">
      <c r="B26" s="12"/>
    </row>
    <row r="27" spans="1:9" x14ac:dyDescent="0.25">
      <c r="B27" s="12"/>
    </row>
    <row r="28" spans="1:9" x14ac:dyDescent="0.25">
      <c r="B28" s="12"/>
    </row>
    <row r="29" spans="1:9" x14ac:dyDescent="0.25">
      <c r="B29" s="12"/>
    </row>
    <row r="30" spans="1:9" x14ac:dyDescent="0.25">
      <c r="B30" s="12"/>
    </row>
    <row r="31" spans="1:9" x14ac:dyDescent="0.25">
      <c r="B31" s="12"/>
    </row>
    <row r="32" spans="1:9" x14ac:dyDescent="0.25">
      <c r="B32" s="12"/>
    </row>
    <row r="33" spans="2:2" x14ac:dyDescent="0.25">
      <c r="B33" s="12"/>
    </row>
    <row r="34" spans="2:2" x14ac:dyDescent="0.25">
      <c r="B34" s="12"/>
    </row>
    <row r="35" spans="2:2" x14ac:dyDescent="0.25">
      <c r="B35" s="12"/>
    </row>
    <row r="36" spans="2:2" x14ac:dyDescent="0.25">
      <c r="B36" s="12"/>
    </row>
    <row r="37" spans="2:2" x14ac:dyDescent="0.25">
      <c r="B37" s="12"/>
    </row>
    <row r="38" spans="2:2" x14ac:dyDescent="0.25">
      <c r="B38" s="12"/>
    </row>
    <row r="39" spans="2:2" x14ac:dyDescent="0.25">
      <c r="B39" s="12"/>
    </row>
  </sheetData>
  <mergeCells count="7">
    <mergeCell ref="H1:I1"/>
    <mergeCell ref="H2:I2"/>
    <mergeCell ref="A1:E1"/>
    <mergeCell ref="A2:C2"/>
    <mergeCell ref="D2:E2"/>
    <mergeCell ref="F1:G1"/>
    <mergeCell ref="F2:G2"/>
  </mergeCells>
  <conditionalFormatting sqref="D4:D17">
    <cfRule type="expression" dxfId="9" priority="1">
      <formula>$D4="S"</formula>
    </cfRule>
    <cfRule type="expression" dxfId="8" priority="2">
      <formula>$D4="C"</formula>
    </cfRule>
    <cfRule type="expression" dxfId="7" priority="3">
      <formula>$D4="D"</formula>
    </cfRule>
    <cfRule type="expression" dxfId="6" priority="4">
      <formula>$D4="W"</formula>
    </cfRule>
    <cfRule type="expression" dxfId="5" priority="5">
      <formula>$D4="N"</formula>
    </cfRule>
  </conditionalFormatting>
  <dataValidations count="2">
    <dataValidation type="list" allowBlank="1" showInputMessage="1" showErrorMessage="1" errorTitle="Invalid response" error="Choose S, C, D, W or N from the dropdown." promptTitle="RFT response code" prompt="Select S, C, D, W or N. Add supporting detail in column E." sqref="D4:D17" xr:uid="{F0FE5116-1362-4EB8-948E-D970CED7AAAE}">
      <formula1>"S,C,D,W,N"</formula1>
    </dataValidation>
    <dataValidation type="list" allowBlank="1" showInputMessage="1" showErrorMessage="1" sqref="H4:H17" xr:uid="{2919A47B-3E95-4F35-93FC-C9A8F34B5CCB}">
      <formula1>"S,C,D,W,N"</formula1>
    </dataValidation>
  </dataValidations>
  <pageMargins left="0.70866141732283472" right="0.70866141732283472" top="0.74803149606299213" bottom="0.74803149606299213" header="0.31496062992125978" footer="0.31496062992125978"/>
  <pageSetup paperSize="9" scale="65" fitToHeight="0" orientation="portrait"/>
  <headerFooter>
    <oddFooter>&amp;LDetailed Requirements - &amp;A&amp;CPage &amp;P of &amp;N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5">
    <pageSetUpPr fitToPage="1"/>
  </sheetPr>
  <dimension ref="A1:I41"/>
  <sheetViews>
    <sheetView showGridLines="0" topLeftCell="B1" zoomScale="75" zoomScaleNormal="75" zoomScaleSheetLayoutView="90" workbookViewId="0">
      <pane ySplit="3" topLeftCell="A6" activePane="bottomLeft" state="frozen"/>
      <selection activeCell="K23" sqref="K23"/>
      <selection pane="bottomLeft" activeCell="K23" sqref="K23"/>
    </sheetView>
  </sheetViews>
  <sheetFormatPr defaultColWidth="9.1796875" defaultRowHeight="12.5" x14ac:dyDescent="0.25"/>
  <cols>
    <col min="1" max="1" width="12.6328125" style="10" customWidth="1"/>
    <col min="2" max="2" width="65.453125" style="10" customWidth="1"/>
    <col min="3" max="3" width="11.81640625" style="10" customWidth="1"/>
    <col min="4" max="4" width="27.36328125" style="10" customWidth="1"/>
    <col min="5" max="5" width="54.453125" style="10" customWidth="1"/>
    <col min="6" max="6" width="13.453125" style="10" customWidth="1"/>
    <col min="7" max="7" width="17.36328125" style="10" customWidth="1"/>
    <col min="8" max="8" width="22.6328125" style="10" customWidth="1"/>
    <col min="9" max="9" width="19.1796875" style="10" customWidth="1"/>
    <col min="10" max="16384" width="9.1796875" style="10"/>
  </cols>
  <sheetData>
    <row r="1" spans="1:9" s="9" customFormat="1" ht="25.5" thickBot="1" x14ac:dyDescent="0.3">
      <c r="A1" s="377" t="s">
        <v>1377</v>
      </c>
      <c r="B1" s="363"/>
      <c r="C1" s="364"/>
      <c r="D1" s="363"/>
      <c r="E1" s="363"/>
      <c r="F1" s="378" t="s">
        <v>573</v>
      </c>
      <c r="G1" s="378"/>
      <c r="H1" s="243" t="s">
        <v>574</v>
      </c>
      <c r="I1" s="243"/>
    </row>
    <row r="2" spans="1:9" ht="37.5" x14ac:dyDescent="0.25">
      <c r="A2" s="365" t="s">
        <v>575</v>
      </c>
      <c r="B2" s="366"/>
      <c r="C2" s="367"/>
      <c r="D2" s="333" t="s">
        <v>174</v>
      </c>
      <c r="E2" s="331"/>
      <c r="F2" s="378" t="s">
        <v>576</v>
      </c>
      <c r="G2" s="378"/>
      <c r="H2" s="243" t="s">
        <v>577</v>
      </c>
      <c r="I2" s="243"/>
    </row>
    <row r="3" spans="1:9" ht="65" x14ac:dyDescent="0.25">
      <c r="A3" s="24" t="s">
        <v>172</v>
      </c>
      <c r="B3" s="25" t="s">
        <v>173</v>
      </c>
      <c r="C3" s="25" t="s">
        <v>578</v>
      </c>
      <c r="D3" s="26" t="s">
        <v>579</v>
      </c>
      <c r="E3" s="151" t="s">
        <v>580</v>
      </c>
      <c r="F3" s="153" t="s">
        <v>176</v>
      </c>
      <c r="G3" s="153" t="s">
        <v>170</v>
      </c>
      <c r="H3" s="211" t="s">
        <v>581</v>
      </c>
      <c r="I3" s="211" t="s">
        <v>582</v>
      </c>
    </row>
    <row r="4" spans="1:9" s="11" customFormat="1" ht="25" x14ac:dyDescent="0.25">
      <c r="A4" s="86">
        <v>1</v>
      </c>
      <c r="B4" s="58" t="s">
        <v>1378</v>
      </c>
      <c r="C4" s="59" t="s">
        <v>585</v>
      </c>
      <c r="D4" s="27"/>
      <c r="E4" s="152"/>
      <c r="F4" s="193">
        <v>2</v>
      </c>
      <c r="G4" s="194" t="s">
        <v>1379</v>
      </c>
      <c r="H4" s="241"/>
      <c r="I4" s="241" t="str" cm="1">
        <f t="array" ref="I4">IF(OR($C4="",$D4="",$E4="",$H4=""),"",_xlfn.SWITCH($H4,"S",5,"C",5,"D",3,"W",2,"N",0,"")*$F4)</f>
        <v/>
      </c>
    </row>
    <row r="5" spans="1:9" s="11" customFormat="1" ht="50" x14ac:dyDescent="0.25">
      <c r="A5" s="86">
        <v>2</v>
      </c>
      <c r="B5" s="58" t="s">
        <v>1380</v>
      </c>
      <c r="C5" s="59" t="s">
        <v>585</v>
      </c>
      <c r="D5" s="27"/>
      <c r="E5" s="152"/>
      <c r="F5" s="193">
        <v>2</v>
      </c>
      <c r="G5" s="194" t="s">
        <v>1381</v>
      </c>
      <c r="H5" s="241"/>
      <c r="I5" s="241" t="str" cm="1">
        <f t="array" ref="I5">IF(OR($C5="",$D5="",$E5="",$H5=""),"",_xlfn.SWITCH($H5,"S",5,"C",5,"D",3,"W",2,"N",0,"")*$F5)</f>
        <v/>
      </c>
    </row>
    <row r="6" spans="1:9" s="11" customFormat="1" ht="25" x14ac:dyDescent="0.25">
      <c r="A6" s="86">
        <f t="shared" ref="A6:A19" si="0">A5+1</f>
        <v>3</v>
      </c>
      <c r="B6" s="58" t="s">
        <v>1382</v>
      </c>
      <c r="C6" s="59" t="s">
        <v>585</v>
      </c>
      <c r="D6" s="27"/>
      <c r="E6" s="152"/>
      <c r="F6" s="193">
        <v>2</v>
      </c>
      <c r="G6" s="194" t="s">
        <v>1383</v>
      </c>
      <c r="H6" s="241"/>
      <c r="I6" s="241" t="str" cm="1">
        <f t="array" ref="I6">IF(OR($C6="",$D6="",$E6="",$H6=""),"",_xlfn.SWITCH($H6,"S",5,"C",5,"D",3,"W",2,"N",0,"")*$F6)</f>
        <v/>
      </c>
    </row>
    <row r="7" spans="1:9" s="11" customFormat="1" ht="25" x14ac:dyDescent="0.25">
      <c r="A7" s="86">
        <f t="shared" si="0"/>
        <v>4</v>
      </c>
      <c r="B7" s="58" t="s">
        <v>1384</v>
      </c>
      <c r="C7" s="59" t="s">
        <v>585</v>
      </c>
      <c r="D7" s="27"/>
      <c r="E7" s="152"/>
      <c r="F7" s="193">
        <v>2</v>
      </c>
      <c r="G7" s="194" t="s">
        <v>1385</v>
      </c>
      <c r="H7" s="241"/>
      <c r="I7" s="241" t="str" cm="1">
        <f t="array" ref="I7">IF(OR($C7="",$D7="",$E7="",$H7=""),"",_xlfn.SWITCH($H7,"S",5,"C",5,"D",3,"W",2,"N",0,"")*$F7)</f>
        <v/>
      </c>
    </row>
    <row r="8" spans="1:9" s="11" customFormat="1" ht="62.5" x14ac:dyDescent="0.25">
      <c r="A8" s="86">
        <f t="shared" si="0"/>
        <v>5</v>
      </c>
      <c r="B8" s="58" t="s">
        <v>591</v>
      </c>
      <c r="C8" s="59" t="s">
        <v>585</v>
      </c>
      <c r="D8" s="27"/>
      <c r="E8" s="152"/>
      <c r="F8" s="193">
        <v>2</v>
      </c>
      <c r="G8" s="194" t="s">
        <v>1386</v>
      </c>
      <c r="H8" s="241"/>
      <c r="I8" s="241" t="str" cm="1">
        <f t="array" ref="I8">IF(OR($C8="",$D8="",$E8="",$H8=""),"",_xlfn.SWITCH($H8,"S",5,"C",5,"D",3,"W",2,"N",0,"")*$F8)</f>
        <v/>
      </c>
    </row>
    <row r="9" spans="1:9" s="11" customFormat="1" ht="37.5" x14ac:dyDescent="0.25">
      <c r="A9" s="86">
        <f t="shared" si="0"/>
        <v>6</v>
      </c>
      <c r="B9" s="58" t="s">
        <v>1387</v>
      </c>
      <c r="C9" s="59" t="s">
        <v>585</v>
      </c>
      <c r="D9" s="27"/>
      <c r="E9" s="152"/>
      <c r="F9" s="193">
        <v>2</v>
      </c>
      <c r="G9" s="194" t="s">
        <v>1388</v>
      </c>
      <c r="H9" s="241"/>
      <c r="I9" s="241" t="str" cm="1">
        <f t="array" ref="I9">IF(OR($C9="",$D9="",$E9="",$H9=""),"",_xlfn.SWITCH($H9,"S",5,"C",5,"D",3,"W",2,"N",0,"")*$F9)</f>
        <v/>
      </c>
    </row>
    <row r="10" spans="1:9" s="11" customFormat="1" ht="62.5" x14ac:dyDescent="0.25">
      <c r="A10" s="86">
        <f t="shared" si="0"/>
        <v>7</v>
      </c>
      <c r="B10" s="58" t="s">
        <v>1389</v>
      </c>
      <c r="C10" s="59" t="s">
        <v>78</v>
      </c>
      <c r="D10" s="27"/>
      <c r="E10" s="152"/>
      <c r="F10" s="193">
        <v>1</v>
      </c>
      <c r="G10" s="194" t="s">
        <v>1390</v>
      </c>
      <c r="H10" s="241"/>
      <c r="I10" s="241" t="str" cm="1">
        <f t="array" ref="I10">IF(OR($C10="",$D10="",$E10="",$H10=""),"",_xlfn.SWITCH($H10,"S",5,"C",5,"D",3,"W",2,"N",0,"")*$F10)</f>
        <v/>
      </c>
    </row>
    <row r="11" spans="1:9" s="11" customFormat="1" ht="25" x14ac:dyDescent="0.25">
      <c r="A11" s="86">
        <f t="shared" si="0"/>
        <v>8</v>
      </c>
      <c r="B11" s="58" t="s">
        <v>1391</v>
      </c>
      <c r="C11" s="59" t="s">
        <v>78</v>
      </c>
      <c r="D11" s="27"/>
      <c r="E11" s="152"/>
      <c r="F11" s="193">
        <v>1</v>
      </c>
      <c r="G11" s="194" t="s">
        <v>1392</v>
      </c>
      <c r="H11" s="241"/>
      <c r="I11" s="241" t="str" cm="1">
        <f t="array" ref="I11">IF(OR($C11="",$D11="",$E11="",$H11=""),"",_xlfn.SWITCH($H11,"S",5,"C",5,"D",3,"W",2,"N",0,"")*$F11)</f>
        <v/>
      </c>
    </row>
    <row r="12" spans="1:9" s="11" customFormat="1" ht="62.5" x14ac:dyDescent="0.25">
      <c r="A12" s="86">
        <f t="shared" si="0"/>
        <v>9</v>
      </c>
      <c r="B12" s="58" t="s">
        <v>1393</v>
      </c>
      <c r="C12" s="59" t="s">
        <v>585</v>
      </c>
      <c r="D12" s="27"/>
      <c r="E12" s="152"/>
      <c r="F12" s="193">
        <v>2</v>
      </c>
      <c r="G12" s="194" t="s">
        <v>1394</v>
      </c>
      <c r="H12" s="241"/>
      <c r="I12" s="241" t="str" cm="1">
        <f t="array" ref="I12">IF(OR($C12="",$D12="",$E12="",$H12=""),"",_xlfn.SWITCH($H12,"S",5,"C",5,"D",3,"W",2,"N",0,"")*$F12)</f>
        <v/>
      </c>
    </row>
    <row r="13" spans="1:9" s="11" customFormat="1" ht="37.5" x14ac:dyDescent="0.25">
      <c r="A13" s="86">
        <f t="shared" si="0"/>
        <v>10</v>
      </c>
      <c r="B13" s="58" t="s">
        <v>1395</v>
      </c>
      <c r="C13" s="59" t="s">
        <v>78</v>
      </c>
      <c r="D13" s="27"/>
      <c r="E13" s="152"/>
      <c r="F13" s="193">
        <v>1</v>
      </c>
      <c r="G13" s="194" t="s">
        <v>1396</v>
      </c>
      <c r="H13" s="241"/>
      <c r="I13" s="241" t="str" cm="1">
        <f t="array" ref="I13">IF(OR($C13="",$D13="",$E13="",$H13=""),"",_xlfn.SWITCH($H13,"S",5,"C",5,"D",3,"W",2,"N",0,"")*$F13)</f>
        <v/>
      </c>
    </row>
    <row r="14" spans="1:9" s="11" customFormat="1" ht="37.5" x14ac:dyDescent="0.25">
      <c r="A14" s="86">
        <f t="shared" si="0"/>
        <v>11</v>
      </c>
      <c r="B14" s="58" t="s">
        <v>1397</v>
      </c>
      <c r="C14" s="59" t="s">
        <v>78</v>
      </c>
      <c r="D14" s="27"/>
      <c r="E14" s="152"/>
      <c r="F14" s="193">
        <v>1</v>
      </c>
      <c r="G14" s="194" t="s">
        <v>1398</v>
      </c>
      <c r="H14" s="241"/>
      <c r="I14" s="241" t="str" cm="1">
        <f t="array" ref="I14">IF(OR($C14="",$D14="",$E14="",$H14=""),"",_xlfn.SWITCH($H14,"S",5,"C",5,"D",3,"W",2,"N",0,"")*$F14)</f>
        <v/>
      </c>
    </row>
    <row r="15" spans="1:9" s="8" customFormat="1" ht="37.5" x14ac:dyDescent="0.25">
      <c r="A15" s="86">
        <f t="shared" si="0"/>
        <v>12</v>
      </c>
      <c r="B15" s="58" t="s">
        <v>1399</v>
      </c>
      <c r="C15" s="59" t="s">
        <v>585</v>
      </c>
      <c r="D15" s="27"/>
      <c r="E15" s="152"/>
      <c r="F15" s="156">
        <v>2</v>
      </c>
      <c r="G15" s="157" t="s">
        <v>1400</v>
      </c>
      <c r="H15" s="242"/>
      <c r="I15" s="242" t="str" cm="1">
        <f t="array" ref="I15">IF(OR($C15="",$D15="",$E15="",$H15=""),"",_xlfn.SWITCH($H15,"S",5,"C",5,"D",3,"W",2,"N",0,"")*$F15)</f>
        <v/>
      </c>
    </row>
    <row r="16" spans="1:9" s="11" customFormat="1" ht="37.5" x14ac:dyDescent="0.25">
      <c r="A16" s="86">
        <f t="shared" si="0"/>
        <v>13</v>
      </c>
      <c r="B16" s="58" t="s">
        <v>1399</v>
      </c>
      <c r="C16" s="59" t="s">
        <v>585</v>
      </c>
      <c r="D16" s="27"/>
      <c r="E16" s="152"/>
      <c r="F16" s="193">
        <v>2</v>
      </c>
      <c r="G16" s="194" t="s">
        <v>1401</v>
      </c>
      <c r="H16" s="241"/>
      <c r="I16" s="241" t="str" cm="1">
        <f t="array" ref="I16">IF(OR($C16="",$D16="",$E16="",$H16=""),"",_xlfn.SWITCH($H16,"S",5,"C",5,"D",3,"W",2,"N",0,"")*$F16)</f>
        <v/>
      </c>
    </row>
    <row r="17" spans="1:9" s="11" customFormat="1" ht="37.5" x14ac:dyDescent="0.25">
      <c r="A17" s="86">
        <f t="shared" si="0"/>
        <v>14</v>
      </c>
      <c r="B17" s="58" t="s">
        <v>1402</v>
      </c>
      <c r="C17" s="59" t="s">
        <v>585</v>
      </c>
      <c r="D17" s="27"/>
      <c r="E17" s="152"/>
      <c r="F17" s="193">
        <v>2</v>
      </c>
      <c r="G17" s="194" t="s">
        <v>1403</v>
      </c>
      <c r="H17" s="241"/>
      <c r="I17" s="241" t="str" cm="1">
        <f t="array" ref="I17">IF(OR($C17="",$D17="",$E17="",$H17=""),"",_xlfn.SWITCH($H17,"S",5,"C",5,"D",3,"W",2,"N",0,"")*$F17)</f>
        <v/>
      </c>
    </row>
    <row r="18" spans="1:9" s="11" customFormat="1" ht="50" x14ac:dyDescent="0.25">
      <c r="A18" s="86">
        <f t="shared" si="0"/>
        <v>15</v>
      </c>
      <c r="B18" s="58" t="s">
        <v>1404</v>
      </c>
      <c r="C18" s="59" t="s">
        <v>585</v>
      </c>
      <c r="D18" s="27"/>
      <c r="E18" s="152"/>
      <c r="F18" s="193">
        <v>2</v>
      </c>
      <c r="G18" s="194" t="s">
        <v>1405</v>
      </c>
      <c r="H18" s="241"/>
      <c r="I18" s="241" t="str" cm="1">
        <f t="array" ref="I18">IF(OR($C18="",$D18="",$E18="",$H18=""),"",_xlfn.SWITCH($H18,"S",5,"C",5,"D",3,"W",2,"N",0,"")*$F18)</f>
        <v/>
      </c>
    </row>
    <row r="19" spans="1:9" s="11" customFormat="1" ht="50" x14ac:dyDescent="0.25">
      <c r="A19" s="86">
        <f t="shared" si="0"/>
        <v>16</v>
      </c>
      <c r="B19" s="58" t="s">
        <v>1406</v>
      </c>
      <c r="C19" s="59" t="s">
        <v>585</v>
      </c>
      <c r="D19" s="27"/>
      <c r="E19" s="152"/>
      <c r="F19" s="193">
        <v>2</v>
      </c>
      <c r="G19" s="194" t="s">
        <v>1407</v>
      </c>
      <c r="H19" s="241"/>
      <c r="I19" s="241" t="str" cm="1">
        <f t="array" ref="I19">IF(OR($C19="",$D19="",$E19="",$H19=""),"",_xlfn.SWITCH($H19,"S",5,"C",5,"D",3,"W",2,"N",0,"")*$F19)</f>
        <v/>
      </c>
    </row>
    <row r="20" spans="1:9" x14ac:dyDescent="0.25">
      <c r="B20" s="12"/>
    </row>
    <row r="21" spans="1:9" x14ac:dyDescent="0.25">
      <c r="B21" s="12"/>
    </row>
    <row r="22" spans="1:9" x14ac:dyDescent="0.25">
      <c r="B22" s="12"/>
    </row>
    <row r="23" spans="1:9" x14ac:dyDescent="0.25">
      <c r="B23" s="12"/>
    </row>
    <row r="24" spans="1:9" x14ac:dyDescent="0.25">
      <c r="B24" s="12"/>
    </row>
    <row r="25" spans="1:9" x14ac:dyDescent="0.25">
      <c r="B25" s="12"/>
    </row>
    <row r="26" spans="1:9" x14ac:dyDescent="0.25">
      <c r="B26" s="12"/>
    </row>
    <row r="27" spans="1:9" x14ac:dyDescent="0.25">
      <c r="B27" s="12"/>
    </row>
    <row r="28" spans="1:9" x14ac:dyDescent="0.25">
      <c r="B28" s="12"/>
    </row>
    <row r="29" spans="1:9" x14ac:dyDescent="0.25">
      <c r="B29" s="12"/>
    </row>
    <row r="30" spans="1:9" x14ac:dyDescent="0.25">
      <c r="B30" s="12"/>
    </row>
    <row r="31" spans="1:9" x14ac:dyDescent="0.25">
      <c r="B31" s="12"/>
    </row>
    <row r="32" spans="1:9" x14ac:dyDescent="0.25">
      <c r="B32" s="12"/>
    </row>
    <row r="33" spans="2:2" x14ac:dyDescent="0.25">
      <c r="B33" s="12"/>
    </row>
    <row r="34" spans="2:2" x14ac:dyDescent="0.25">
      <c r="B34" s="12"/>
    </row>
    <row r="35" spans="2:2" x14ac:dyDescent="0.25">
      <c r="B35" s="12"/>
    </row>
    <row r="36" spans="2:2" x14ac:dyDescent="0.25">
      <c r="B36" s="12"/>
    </row>
    <row r="37" spans="2:2" x14ac:dyDescent="0.25">
      <c r="B37" s="12"/>
    </row>
    <row r="38" spans="2:2" x14ac:dyDescent="0.25">
      <c r="B38" s="12"/>
    </row>
    <row r="39" spans="2:2" x14ac:dyDescent="0.25">
      <c r="B39" s="12"/>
    </row>
    <row r="40" spans="2:2" x14ac:dyDescent="0.25">
      <c r="B40" s="12"/>
    </row>
    <row r="41" spans="2:2" x14ac:dyDescent="0.25">
      <c r="B41" s="12"/>
    </row>
  </sheetData>
  <mergeCells count="5">
    <mergeCell ref="A1:E1"/>
    <mergeCell ref="A2:C2"/>
    <mergeCell ref="D2:E2"/>
    <mergeCell ref="F1:G1"/>
    <mergeCell ref="F2:G2"/>
  </mergeCells>
  <conditionalFormatting sqref="D4:D19">
    <cfRule type="expression" dxfId="4" priority="1">
      <formula>$D4="S"</formula>
    </cfRule>
    <cfRule type="expression" dxfId="3" priority="2">
      <formula>$D4="C"</formula>
    </cfRule>
    <cfRule type="expression" dxfId="2" priority="3">
      <formula>$D4="D"</formula>
    </cfRule>
    <cfRule type="expression" dxfId="1" priority="4">
      <formula>$D4="W"</formula>
    </cfRule>
    <cfRule type="expression" dxfId="0" priority="5">
      <formula>$D4="N"</formula>
    </cfRule>
  </conditionalFormatting>
  <dataValidations count="2">
    <dataValidation type="list" allowBlank="1" showInputMessage="1" showErrorMessage="1" errorTitle="Invalid classification" error="Select S, C, D, W or N." promptTitle="Evaluator classification" prompt="Confirm the classification after reviewing the supplier response and explanation." sqref="H4:H19" xr:uid="{2D5E7EB8-E2DB-480C-B267-E7C67610E2CB}">
      <formula1>"S,C,D,W,N"</formula1>
    </dataValidation>
    <dataValidation type="list" allowBlank="1" showInputMessage="1" showErrorMessage="1" errorTitle="Invalid classification" error="Select S, C, D, W or N." promptTitle="Tenderer response" prompt="Select S, C, D, W or N and provide supporting detail in column E." sqref="D4:D19" xr:uid="{8467CB95-DCFD-4981-A4DA-490509A2F506}">
      <formula1>"S,C,D,W,N"</formula1>
    </dataValidation>
  </dataValidations>
  <pageMargins left="0.70866141732283472" right="0.70866141732283472" top="0.74803149606299213" bottom="0.74803149606299213" header="0.31496062992125978" footer="0.31496062992125978"/>
  <pageSetup paperSize="9" scale="65" fitToHeight="0" orientation="portrait"/>
  <headerFooter>
    <oddFooter>&amp;LDetailed Requirements - &amp;A&amp;CPage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37</vt:i4>
      </vt:variant>
    </vt:vector>
  </HeadingPairs>
  <TitlesOfParts>
    <vt:vector size="59" baseType="lpstr">
      <vt:lpstr>Cover</vt:lpstr>
      <vt:lpstr>Dashboard</vt:lpstr>
      <vt:lpstr>Required</vt:lpstr>
      <vt:lpstr>Desirable</vt:lpstr>
      <vt:lpstr>F1-1</vt:lpstr>
      <vt:lpstr>F1-2</vt:lpstr>
      <vt:lpstr>F2-1</vt:lpstr>
      <vt:lpstr>F2-2</vt:lpstr>
      <vt:lpstr>F3</vt:lpstr>
      <vt:lpstr>F4</vt:lpstr>
      <vt:lpstr>F5</vt:lpstr>
      <vt:lpstr>F6</vt:lpstr>
      <vt:lpstr>F7</vt:lpstr>
      <vt:lpstr>F8</vt:lpstr>
      <vt:lpstr>F9</vt:lpstr>
      <vt:lpstr>F10</vt:lpstr>
      <vt:lpstr>N1</vt:lpstr>
      <vt:lpstr>N2</vt:lpstr>
      <vt:lpstr>N3</vt:lpstr>
      <vt:lpstr>N4</vt:lpstr>
      <vt:lpstr>N5</vt:lpstr>
      <vt:lpstr>N6</vt:lpstr>
      <vt:lpstr>Cover!Print_Area</vt:lpstr>
      <vt:lpstr>'F10'!Print_Area</vt:lpstr>
      <vt:lpstr>'F1-1'!Print_Area</vt:lpstr>
      <vt:lpstr>'F1-2'!Print_Area</vt:lpstr>
      <vt:lpstr>'F2-1'!Print_Area</vt:lpstr>
      <vt:lpstr>'F2-2'!Print_Area</vt:lpstr>
      <vt:lpstr>'F3'!Print_Area</vt:lpstr>
      <vt:lpstr>'F4'!Print_Area</vt:lpstr>
      <vt:lpstr>'F5'!Print_Area</vt:lpstr>
      <vt:lpstr>'F6'!Print_Area</vt:lpstr>
      <vt:lpstr>'F7'!Print_Area</vt:lpstr>
      <vt:lpstr>'F8'!Print_Area</vt:lpstr>
      <vt:lpstr>'F9'!Print_Area</vt:lpstr>
      <vt:lpstr>'N1'!Print_Area</vt:lpstr>
      <vt:lpstr>'N2'!Print_Area</vt:lpstr>
      <vt:lpstr>'N3'!Print_Area</vt:lpstr>
      <vt:lpstr>'N4'!Print_Area</vt:lpstr>
      <vt:lpstr>'N5'!Print_Area</vt:lpstr>
      <vt:lpstr>'N6'!Print_Area</vt:lpstr>
      <vt:lpstr>'F10'!Print_Titles</vt:lpstr>
      <vt:lpstr>'F1-1'!Print_Titles</vt:lpstr>
      <vt:lpstr>'F1-2'!Print_Titles</vt:lpstr>
      <vt:lpstr>'F2-1'!Print_Titles</vt:lpstr>
      <vt:lpstr>'F2-2'!Print_Titles</vt:lpstr>
      <vt:lpstr>'F3'!Print_Titles</vt:lpstr>
      <vt:lpstr>'F4'!Print_Titles</vt:lpstr>
      <vt:lpstr>'F5'!Print_Titles</vt:lpstr>
      <vt:lpstr>'F6'!Print_Titles</vt:lpstr>
      <vt:lpstr>'F7'!Print_Titles</vt:lpstr>
      <vt:lpstr>'F8'!Print_Titles</vt:lpstr>
      <vt:lpstr>'F9'!Print_Titles</vt:lpstr>
      <vt:lpstr>'N1'!Print_Titles</vt:lpstr>
      <vt:lpstr>'N2'!Print_Titles</vt:lpstr>
      <vt:lpstr>'N3'!Print_Titles</vt:lpstr>
      <vt:lpstr>'N4'!Print_Titles</vt:lpstr>
      <vt:lpstr>'N5'!Print_Titles</vt:lpstr>
      <vt:lpstr>'N6'!Print_Titles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2026-10-01T23:16:04Z</dcterms:created>
  <dcterms:modified xsi:type="dcterms:W3CDTF">2026-10-02T17:35:29Z</dcterms:modified>
  <cp:category/>
  <cp:contentStatus/>
</cp:coreProperties>
</file>