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https://futuremobilityirelandie.sharepoint.com/sites/FMCIITEngineering/Shared Documents/Autonomous Driving/Tender and NDA/FMCI-CfT-DBW-102026/"/>
    </mc:Choice>
  </mc:AlternateContent>
  <xr:revisionPtr revIDLastSave="3" documentId="11_84355C3801DEB2A866815FB54208C7C936AB4AAB" xr6:coauthVersionLast="47" xr6:coauthVersionMax="47" xr10:uidLastSave="{7B996585-2F68-994A-8039-547459BDD4A6}"/>
  <bookViews>
    <workbookView xWindow="-38380" yWindow="-5660" windowWidth="36260" windowHeight="19960" tabRatio="500" xr2:uid="{00000000-000D-0000-FFFF-FFFF00000000}"/>
  </bookViews>
  <sheets>
    <sheet name="Instructions" sheetId="1" r:id="rId1"/>
    <sheet name="Currency" sheetId="2" r:id="rId2"/>
    <sheet name="Annex A Compliance" sheetId="3" r:id="rId3"/>
    <sheet name="Annex B Vehicle" sheetId="4" r:id="rId4"/>
    <sheet name="Annex C Software" sheetId="5" r:id="rId5"/>
    <sheet name="Annex D Pricing" sheetId="6" r:id="rId6"/>
    <sheet name="ESC Summary" sheetId="7" r:id="rId7"/>
    <sheet name="Annex E Acceptance" sheetId="8" r:id="rId8"/>
    <sheet name="Annex F Declarations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7" i="9" l="1"/>
  <c r="D16" i="9"/>
  <c r="D38" i="8"/>
  <c r="D37" i="8"/>
  <c r="F52" i="6"/>
  <c r="H50" i="6"/>
  <c r="H47" i="6"/>
  <c r="F46" i="6"/>
  <c r="G43" i="6"/>
  <c r="G42" i="6"/>
  <c r="G40" i="6"/>
  <c r="H40" i="6" s="1"/>
  <c r="H39" i="6"/>
  <c r="G39" i="6"/>
  <c r="G38" i="6"/>
  <c r="G37" i="6"/>
  <c r="H37" i="6" s="1"/>
  <c r="K35" i="6"/>
  <c r="H35" i="6"/>
  <c r="G35" i="6"/>
  <c r="K34" i="6"/>
  <c r="H34" i="6"/>
  <c r="G34" i="6"/>
  <c r="K33" i="6"/>
  <c r="G33" i="6"/>
  <c r="H33" i="6" s="1"/>
  <c r="K32" i="6"/>
  <c r="G32" i="6"/>
  <c r="H32" i="6" s="1"/>
  <c r="K31" i="6"/>
  <c r="G31" i="6"/>
  <c r="H31" i="6" s="1"/>
  <c r="K30" i="6"/>
  <c r="G30" i="6"/>
  <c r="K29" i="6"/>
  <c r="G29" i="6"/>
  <c r="H29" i="6" s="1"/>
  <c r="K28" i="6"/>
  <c r="G28" i="6"/>
  <c r="H28" i="6" s="1"/>
  <c r="H26" i="6"/>
  <c r="G26" i="6"/>
  <c r="G25" i="6"/>
  <c r="G24" i="6"/>
  <c r="H24" i="6" s="1"/>
  <c r="G23" i="6"/>
  <c r="H23" i="6" s="1"/>
  <c r="G22" i="6"/>
  <c r="H22" i="6" s="1"/>
  <c r="H21" i="6"/>
  <c r="G21" i="6"/>
  <c r="G20" i="6"/>
  <c r="G19" i="6"/>
  <c r="H19" i="6" s="1"/>
  <c r="G18" i="6"/>
  <c r="H18" i="6" s="1"/>
  <c r="G17" i="6"/>
  <c r="H17" i="6" s="1"/>
  <c r="H16" i="6"/>
  <c r="G16" i="6"/>
  <c r="G15" i="6"/>
  <c r="G14" i="6"/>
  <c r="H14" i="6" s="1"/>
  <c r="G13" i="6"/>
  <c r="H13" i="6" s="1"/>
  <c r="G12" i="6"/>
  <c r="H12" i="6" s="1"/>
  <c r="H11" i="6"/>
  <c r="G11" i="6"/>
  <c r="G10" i="6"/>
  <c r="G9" i="6"/>
  <c r="H9" i="6" s="1"/>
  <c r="G8" i="6"/>
  <c r="H8" i="6" s="1"/>
  <c r="G7" i="6"/>
  <c r="H7" i="6" s="1"/>
  <c r="H6" i="6"/>
  <c r="G6" i="6"/>
  <c r="G5" i="6"/>
  <c r="F5" i="6"/>
  <c r="C29" i="3"/>
  <c r="C28" i="3"/>
  <c r="C27" i="3"/>
  <c r="B12" i="2"/>
  <c r="A12" i="2"/>
  <c r="B9" i="2"/>
  <c r="A3" i="6" s="1"/>
  <c r="B8" i="2"/>
  <c r="H49" i="6" s="1"/>
  <c r="H51" i="6" l="1"/>
  <c r="C14" i="7"/>
  <c r="C18" i="7"/>
  <c r="C9" i="7"/>
  <c r="H10" i="6"/>
  <c r="C11" i="7" s="1"/>
  <c r="H15" i="6"/>
  <c r="H20" i="6"/>
  <c r="H25" i="6"/>
  <c r="H30" i="6"/>
  <c r="H38" i="6"/>
  <c r="H48" i="6"/>
  <c r="C8" i="7"/>
  <c r="H42" i="6" l="1"/>
  <c r="H52" i="6"/>
  <c r="C13" i="7" s="1"/>
  <c r="C6" i="7"/>
  <c r="C10" i="7"/>
  <c r="C7" i="7"/>
  <c r="C12" i="7"/>
  <c r="C15" i="7" l="1"/>
  <c r="C16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6" authorId="0" shapeId="0" xr:uid="{00000000-0006-0000-0100-000001000000}">
      <text>
        <r>
          <rPr>
            <sz val="10"/>
            <rFont val="Arial"/>
            <family val="2"/>
          </rPr>
          <t>Example: if 1 EUR = 1.1650 USD on the reference date, enter 1.1650.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5" authorId="0" shapeId="0" xr:uid="{00000000-0006-0000-0500-000001000000}">
      <text>
        <r>
          <rPr>
            <sz val="10"/>
            <rFont val="Arial"/>
            <family val="2"/>
          </rPr>
          <t>ESC term per RFT Section 15.4: D hardware/software, I installation &amp; SAT, SIV, T training, S DDP/import charges, TR travel, L licences/subscriptions, H hourly rate.</t>
        </r>
      </text>
    </comment>
    <comment ref="K5" authorId="0" shapeId="0" xr:uid="{00000000-0006-0000-0500-000002000000}">
      <text>
        <r>
          <rPr>
            <sz val="10"/>
            <rFont val="Arial"/>
            <family val="2"/>
          </rPr>
          <t>FMCI evaluation use. Items necessary to meet a mandatory requirement are included in ESC however the tenderer labels them (RFT 15.1). FMCI may change N to Y.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5" authorId="0" shapeId="0" xr:uid="{00000000-0006-0000-0600-000001000000}">
      <text>
        <r>
          <rPr>
            <sz val="10"/>
            <rFont val="Arial"/>
            <family val="2"/>
          </rPr>
          <t>FMCI enters V after verification: median advertised price (incl. VAT and VRT) of the three lowest-priced compatible vehicles listed by Irish dealers (RFT Section 15.4).</t>
        </r>
      </text>
    </comment>
  </commentList>
</comments>
</file>

<file path=xl/sharedStrings.xml><?xml version="1.0" encoding="utf-8"?>
<sst xmlns="http://schemas.openxmlformats.org/spreadsheetml/2006/main" count="443" uniqueCount="356">
  <si>
    <t>FMCI RFT – Drive-by-Wire System – Tender Response Workbook</t>
  </si>
  <si>
    <t>Tenderer name</t>
  </si>
  <si>
    <t>How to complete this workbook</t>
  </si>
  <si>
    <t>1. Enter information only in YELLOW cells (blue text). All other cells are locked.</t>
  </si>
  <si>
    <t>2. Complete the Currency sheet first. All prices in Annex D are entered in your tender currency and converted to EUR automatically.</t>
  </si>
  <si>
    <t>3. Complete every annex sheet: A Compliance, B Vehicle, C Software, D Pricing, E Acceptance (proposed method column) and F Declarations.</t>
  </si>
  <si>
    <t>4. Prices are Delivered Duty Paid (DDP, Incoterms 2020) to FMCI, Shannon, Co. Clare, and EXCLUDE VAT. State the VAT rate separately.</t>
  </si>
  <si>
    <t>5. Every mandatory line in Annex D must be priced. Enter 0 where an item is included elsewhere, and say where in the Notes column. Quantities may be changed where the offer needs more than one unit; explain in the Notes column.</t>
  </si>
  <si>
    <t>6. Items necessary to meet a mandatory requirement are included in the Evaluated Solution Cost however they are labelled (RFT Section 15.1).</t>
  </si>
  <si>
    <t>7. The Evaluated Vehicle Price (V) is determined by FMCI (RFT Section 15.4). GREY cells are for FMCI use only.</t>
  </si>
  <si>
    <t>8. Do not insert or delete rows or columns, rename sheets or change formulas.</t>
  </si>
  <si>
    <t>9. Submit this workbook in .ods or .xlsx format, plus a signed PDF of Annex F, through eTenders.</t>
  </si>
  <si>
    <t>Colour key</t>
  </si>
  <si>
    <t>Yellow fill, blue text = tenderer input</t>
  </si>
  <si>
    <t>Grey fill = FMCI use only (evaluation)</t>
  </si>
  <si>
    <t>Black text = fixed text or formula (locked)</t>
  </si>
  <si>
    <t>Green text = value calculated from another sheet</t>
  </si>
  <si>
    <t>Sheets</t>
  </si>
  <si>
    <t>Currency – tender currency and exchange rate</t>
  </si>
  <si>
    <t>Annex A – Mandatory Compliance Schedule</t>
  </si>
  <si>
    <t>Annex B – Primary Vehicle Platform Schedule</t>
  </si>
  <si>
    <t>Annex C – Software Interface Disclosure Schedule (one column per software component)</t>
  </si>
  <si>
    <t>Annex D – Commercial Pricing Schedule and Product Support / Maintenance Schedule</t>
  </si>
  <si>
    <t>ESC Summary – Evaluated Solution Cost in EUR (calculated; FMCI use)</t>
  </si>
  <si>
    <t>Annex E – Acceptance Test Schedule (tenderer states proposed method; results recorded at SAT/SIV)</t>
  </si>
  <si>
    <t>Annex F – Tenderer Declarations</t>
  </si>
  <si>
    <t>Currency and Exchange Rate</t>
  </si>
  <si>
    <t>ECB convention: the rate is the number of units of the tender currency per 1 EUR.</t>
  </si>
  <si>
    <t>Tender currency (ISO code)</t>
  </si>
  <si>
    <t>EUR</t>
  </si>
  <si>
    <t>Exchange-rate reference date (set by FMCI)</t>
  </si>
  <si>
    <t>[DD Month 2026 – FMCI to insert]</t>
  </si>
  <si>
    <t>ECB euro reference rate on that date (tender currency per 1 EUR)</t>
  </si>
  <si>
    <t>FMCI verified rate (FMCI use only)</t>
  </si>
  <si>
    <t>Rate used for conversion</t>
  </si>
  <si>
    <t>Check</t>
  </si>
  <si>
    <t>Worked example</t>
  </si>
  <si>
    <t>Rules (RFT Section 15.3):</t>
  </si>
  <si>
    <t>• Use the ECB euro foreign exchange reference rate published for the reference date above. Source: www.ecb.europa.eu → Statistics → Euro foreign exchange reference rates.</t>
  </si>
  <si>
    <t>• FMCI will verify the rate against the ECB publication. If it differs, FMCI will enter the ECB rate in B7, which then overrides the tenderer's entry for every tenderer alike.</t>
  </si>
  <si>
    <t>• If the tender currency is EUR, leave B6 blank; the rate used is 1.</t>
  </si>
  <si>
    <t>• All Annex D amounts must be entered in the currency chosen here. The EUR amounts converted at the rate used become the contract prices, and payments are made in EUR.</t>
  </si>
  <si>
    <t>• Insurance limits in another currency are assessed at the same rate (RFT Section 20.4).</t>
  </si>
  <si>
    <t>A statement of "Comply" without supporting evidence may be subject to clarification. A deviation from a mandatory requirement results in rejection (RFT Section 16.1).</t>
  </si>
  <si>
    <t>Ref.</t>
  </si>
  <si>
    <t>Requirement</t>
  </si>
  <si>
    <t>Comply / Partial / No</t>
  </si>
  <si>
    <t>Evidence / Document Ref.</t>
  </si>
  <si>
    <t>Deviation / Comment</t>
  </si>
  <si>
    <t>4</t>
  </si>
  <si>
    <t>Vehicle platform requirements, including road-legal/registration eligibility in standard production configuration</t>
  </si>
  <si>
    <t>6.1</t>
  </si>
  <si>
    <t>OEM steering, propulsion, braking, gear and indicator actuation</t>
  </si>
  <si>
    <t>6.3</t>
  </si>
  <si>
    <t>Manual driver override</t>
  </si>
  <si>
    <t>6.4</t>
  </si>
  <si>
    <t>E-stop and fail-safe behaviour, including minimum safe-state requirements</t>
  </si>
  <si>
    <t>6.5</t>
  </si>
  <si>
    <t>Remote operator controller (CE/RED-compliant radio; remote licence included)</t>
  </si>
  <si>
    <t>6.6</t>
  </si>
  <si>
    <t>Conformity, use-restriction and export-control disclosure</t>
  </si>
  <si>
    <t>7.2</t>
  </si>
  <si>
    <t>ROS 2 Humble on AArch64/Ubuntu 22.04</t>
  </si>
  <si>
    <t>7.3</t>
  </si>
  <si>
    <t>Software availability and deployment rights (supported AArch64/ARM64 binary or source-buildable interface)</t>
  </si>
  <si>
    <t>7.4</t>
  </si>
  <si>
    <t>Binary/proprietary dependency disclosure</t>
  </si>
  <si>
    <t>7.5</t>
  </si>
  <si>
    <t>Container/host-network compatibility</t>
  </si>
  <si>
    <t>7.6</t>
  </si>
  <si>
    <t>CycloneDDS compatibility</t>
  </si>
  <si>
    <t>7.9</t>
  </si>
  <si>
    <t>Firmware/software compatibility matrix</t>
  </si>
  <si>
    <t>7.10</t>
  </si>
  <si>
    <t>Supplier API/interface documentation sufficient for integration; availability/restrictions of DBC or low-level interface disclosed</t>
  </si>
  <si>
    <t>7.11</t>
  </si>
  <si>
    <t>Licensing and activation disclosure; all functional licences included in price</t>
  </si>
  <si>
    <t>7.13</t>
  </si>
  <si>
    <t>Supplier agreements: no restrictive covenants or publication restrictions</t>
  </si>
  <si>
    <t>10</t>
  </si>
  <si>
    <t>Delivery by the Delivery Date (Section 10), with delivery programme</t>
  </si>
  <si>
    <t>11</t>
  </si>
  <si>
    <t>Commissioning and SAT, including SAT procedure with measurable pass criteria</t>
  </si>
  <si>
    <t>13</t>
  </si>
  <si>
    <t>Warranty (minimum 12 months from final acceptance) and support disclosure</t>
  </si>
  <si>
    <t>14</t>
  </si>
  <si>
    <t>Software Interface Verification including up to 8 hours qualified remote software-interface support, separately priced or €0/Included</t>
  </si>
  <si>
    <t>20</t>
  </si>
  <si>
    <t>Exclusion and selection criteria; Annex F declarations signed</t>
  </si>
  <si>
    <t>Summary</t>
  </si>
  <si>
    <t>Requirements answered "Comply"</t>
  </si>
  <si>
    <t>Requirements "Partial" or "No" (each must be explained)</t>
  </si>
  <si>
    <t>Requirements not yet answered</t>
  </si>
  <si>
    <t>Attach the Irish-market price evidence required by RFT Section 4.3. FMCI determines the Evaluated Vehicle Price (V) itself (Section 15.4).</t>
  </si>
  <si>
    <t>Item</t>
  </si>
  <si>
    <t>Tenderer Response</t>
  </si>
  <si>
    <t>Manufacturer</t>
  </si>
  <si>
    <t>Model / Generation</t>
  </si>
  <si>
    <t>Supported model years</t>
  </si>
  <si>
    <t>RHD supported</t>
  </si>
  <si>
    <t>Battery-electric</t>
  </si>
  <si>
    <t>Required trim/configuration</t>
  </si>
  <si>
    <t>New / Used / Both</t>
  </si>
  <si>
    <t>Indicative vehicle price (EUR, incl. VAT and VRT)</t>
  </si>
  <si>
    <t>Price evidence attached (document references)</t>
  </si>
  <si>
    <t>Current Irish-market availability</t>
  </si>
  <si>
    <t>Expected sourcing lead time</t>
  </si>
  <si>
    <t>Known supply constraints</t>
  </si>
  <si>
    <t>Vehicle-interface method</t>
  </si>
  <si>
    <t>VIN compatibility check process</t>
  </si>
  <si>
    <t>Known integration limitations</t>
  </si>
  <si>
    <t>Annex C – Software Interface Disclosure Schedule</t>
  </si>
  <si>
    <t>Complete one column for each software component required for normal operation (ROS 2 driver, CAN/USB library, firmware, configuration and licence tools, etc.).</t>
  </si>
  <si>
    <t>Disclosure Item</t>
  </si>
  <si>
    <t>Component 1</t>
  </si>
  <si>
    <t>Component 2</t>
  </si>
  <si>
    <t>Component 3</t>
  </si>
  <si>
    <t>Component 4</t>
  </si>
  <si>
    <t>Component 5</t>
  </si>
  <si>
    <t>Component name/version</t>
  </si>
  <si>
    <t>Purpose</t>
  </si>
  <si>
    <t>Supplier-supported / third-party / community</t>
  </si>
  <si>
    <t>Source supplied (Yes/No; not mandatory where compliant binary supplied)</t>
  </si>
  <si>
    <t>Licence / deployment / build rights</t>
  </si>
  <si>
    <t>Supported CPU architectures</t>
  </si>
  <si>
    <t>Pre-built AArch64 package available</t>
  </si>
  <si>
    <t>Operating-system requirements</t>
  </si>
  <si>
    <t>ROS 2 requirements</t>
  </si>
  <si>
    <t>glibc/libstdc++ requirements</t>
  </si>
  <si>
    <t>Compiler/linker constraints</t>
  </si>
  <si>
    <t>Binary-only dependencies</t>
  </si>
  <si>
    <t>Third-party runtime dependencies</t>
  </si>
  <si>
    <t>RMW/DDS restrictions</t>
  </si>
  <si>
    <t>Network requirements</t>
  </si>
  <si>
    <t>CUDA/GPU/NVIDIA-runtime dependency</t>
  </si>
  <si>
    <t>Licensing/activation/VIN locking</t>
  </si>
  <si>
    <t>Firmware/software compatibility mechanism</t>
  </si>
  <si>
    <t>Update/release mechanism</t>
  </si>
  <si>
    <t>Expected support lifetime</t>
  </si>
  <si>
    <t>Low-level interface / DBC availability and restrictions</t>
  </si>
  <si>
    <t>Annex D – Commercial Pricing Schedule</t>
  </si>
  <si>
    <t>Enter prices in the tender currency selected on the Currency sheet (DDP Shannon, excl. VAT). EUR amounts are calculated at the rate on the Currency sheet.</t>
  </si>
  <si>
    <t>Ref</t>
  </si>
  <si>
    <t>ESC term</t>
  </si>
  <si>
    <t>Status</t>
  </si>
  <si>
    <t>Qty</t>
  </si>
  <si>
    <t>Amount (EUR)</t>
  </si>
  <si>
    <t>VAT rate</t>
  </si>
  <si>
    <t>Notes / where included</t>
  </si>
  <si>
    <t>FMCI: include in ESC? (Y/N)</t>
  </si>
  <si>
    <t>D-01</t>
  </si>
  <si>
    <t>DBW controller / core hardware and associated components</t>
  </si>
  <si>
    <t>D</t>
  </si>
  <si>
    <t>Mandatory</t>
  </si>
  <si>
    <t>Y</t>
  </si>
  <si>
    <t>D-02</t>
  </si>
  <si>
    <t>Steering interface</t>
  </si>
  <si>
    <t>D-03</t>
  </si>
  <si>
    <t>Propulsion / accelerator interface</t>
  </si>
  <si>
    <t>D-04</t>
  </si>
  <si>
    <t>Braking interface</t>
  </si>
  <si>
    <t>D-05</t>
  </si>
  <si>
    <t>Gear-selection interface</t>
  </si>
  <si>
    <t>D-06</t>
  </si>
  <si>
    <t>Indicator interface</t>
  </si>
  <si>
    <t>D-07</t>
  </si>
  <si>
    <t>Remote joystick / operator controller (CE/RED-compliant radio)</t>
  </si>
  <si>
    <t>D-08</t>
  </si>
  <si>
    <t>E-stop equipment</t>
  </si>
  <si>
    <t>D-09</t>
  </si>
  <si>
    <t>Wiring harnesses and electrical protection</t>
  </si>
  <si>
    <t>D-10</t>
  </si>
  <si>
    <t>Power-distribution equipment (if required; enter 0 if not required)</t>
  </si>
  <si>
    <t>D-11</t>
  </si>
  <si>
    <t>Mechanical integration hardware</t>
  </si>
  <si>
    <t>D-12</t>
  </si>
  <si>
    <t>Communication interfaces / gateways / cables (Orin to DBW)</t>
  </si>
  <si>
    <t>D-13</t>
  </si>
  <si>
    <t>Mandatory software and one-off licences (incl. remote-operation licence)</t>
  </si>
  <si>
    <t>S-01</t>
  </si>
  <si>
    <t>DDP delivery, customs and import charges (excl. VAT), if not included in D</t>
  </si>
  <si>
    <t>S</t>
  </si>
  <si>
    <t>I-01</t>
  </si>
  <si>
    <t>On-site installation</t>
  </si>
  <si>
    <t>I</t>
  </si>
  <si>
    <t>I-02</t>
  </si>
  <si>
    <t>Commissioning and Functional Site Acceptance Test (SAT)</t>
  </si>
  <si>
    <t>SIV-01</t>
  </si>
  <si>
    <t>Software Interface Verification incl. up to 8 h qualified remote support (0 if included)</t>
  </si>
  <si>
    <t>SIV</t>
  </si>
  <si>
    <t>T-01</t>
  </si>
  <si>
    <t>Training</t>
  </si>
  <si>
    <t>T</t>
  </si>
  <si>
    <t>TR-01</t>
  </si>
  <si>
    <t>Travel and accommodation – fixed price or not-to-exceed cap</t>
  </si>
  <si>
    <t>TR</t>
  </si>
  <si>
    <t>L-01</t>
  </si>
  <si>
    <t>Licence, activation or subscription charges not included above (5-year total)</t>
  </si>
  <si>
    <t>L</t>
  </si>
  <si>
    <t>H-01</t>
  </si>
  <si>
    <t>Additional remote software/autonomy integration support – hourly rate (20 h notional)</t>
  </si>
  <si>
    <t>H</t>
  </si>
  <si>
    <t>Additional items required to deliver the RFT (tenderer to add)</t>
  </si>
  <si>
    <t>A-01</t>
  </si>
  <si>
    <t>A-02</t>
  </si>
  <si>
    <t>A-03</t>
  </si>
  <si>
    <t>A-04</t>
  </si>
  <si>
    <t>A-05</t>
  </si>
  <si>
    <t>A-06</t>
  </si>
  <si>
    <t>A-07</t>
  </si>
  <si>
    <t>A-08</t>
  </si>
  <si>
    <t>Optional items (not included in ESC)</t>
  </si>
  <si>
    <t>O-01</t>
  </si>
  <si>
    <t>Optional on-site software/autonomy engineering support (state basis in Notes)</t>
  </si>
  <si>
    <t>—</t>
  </si>
  <si>
    <t>Optional</t>
  </si>
  <si>
    <t>N</t>
  </si>
  <si>
    <t>O-02</t>
  </si>
  <si>
    <t>Optional equipment / enhancements</t>
  </si>
  <si>
    <t>O-03</t>
  </si>
  <si>
    <t>O-04</t>
  </si>
  <si>
    <t>Total – mandatory and additional items (excl. hourly-rate line and optional items)</t>
  </si>
  <si>
    <t>Unpriced mandatory lines (must be 0)</t>
  </si>
  <si>
    <t>Product Support / Maintenance Schedule</t>
  </si>
  <si>
    <t>Year</t>
  </si>
  <si>
    <t>Required for continued operation? (Y/N)</t>
  </si>
  <si>
    <t>Required for SW/FW updates or supported operation? (Y/N)</t>
  </si>
  <si>
    <t>Included in purchase price? (Y/N)</t>
  </si>
  <si>
    <t>Annual price (EUR)</t>
  </si>
  <si>
    <t>Coverage / notes (hardware, parts, support, FW, ROS 2 updates)</t>
  </si>
  <si>
    <t>Year 1</t>
  </si>
  <si>
    <t>Year 2</t>
  </si>
  <si>
    <t>Year 3</t>
  </si>
  <si>
    <t>Year 4</t>
  </si>
  <si>
    <t>Year 5</t>
  </si>
  <si>
    <t>R – total Years 1–5</t>
  </si>
  <si>
    <t>Maximum annual increase for Years 2–5 (%), if not fixed</t>
  </si>
  <si>
    <t>Enter 0 for any year included in the purchase price. R includes the package providing hardware support and firmware and supplier ROS 2 software updates, whether or not it is classified as mandatory (RFT 15.4).</t>
  </si>
  <si>
    <t>Evaluated Solution Cost (RFT Section 15.4) – EUR</t>
  </si>
  <si>
    <t>ESC = V + D + I + SIV + T + S + TR + L + R + (20 × H). Calculated automatically; V is entered by FMCI.</t>
  </si>
  <si>
    <t>Term</t>
  </si>
  <si>
    <t>Description</t>
  </si>
  <si>
    <t>Source</t>
  </si>
  <si>
    <t>V</t>
  </si>
  <si>
    <t>Evaluated Vehicle Price – determined by FMCI (incl. VAT and VRT)</t>
  </si>
  <si>
    <t>FMCI verification (Section 15.4)</t>
  </si>
  <si>
    <t>Mandatory DBW hardware, integration equipment and mandatory software</t>
  </si>
  <si>
    <t>Annex D</t>
  </si>
  <si>
    <t>Installation, commissioning and SAT</t>
  </si>
  <si>
    <t>Software Interface Verification incl. 8 h remote support</t>
  </si>
  <si>
    <t>DDP delivery, customs and import charges (excl. VAT)</t>
  </si>
  <si>
    <t>Travel and accommodation (fixed or capped)</t>
  </si>
  <si>
    <t>Licence, activation or subscription charges not included above</t>
  </si>
  <si>
    <t>R</t>
  </si>
  <si>
    <t>Product maintenance/support Years 1–5</t>
  </si>
  <si>
    <t>Annex D – Maintenance</t>
  </si>
  <si>
    <t>20 × H</t>
  </si>
  <si>
    <t>Notional 20 hours at quoted hourly rate (fixed at 20 h, whatever quantity is entered)</t>
  </si>
  <si>
    <t>Annex D – H-01 unit rate</t>
  </si>
  <si>
    <t>Evaluated Solution Cost (ESC)</t>
  </si>
  <si>
    <t>ESC excluding V (contract value incl. maintenance and notional support hours)</t>
  </si>
  <si>
    <t>Tender currency / rate used (from Currency sheet)</t>
  </si>
  <si>
    <t>All amounts in EUR excluding VAT, except V (incl. VAT and VRT, as VAT on passenger vehicles is not recoverable). Cost Score is calculated by FMCI: CS = 20 × (lowest qualifying ESC ÷ tenderer ESC).</t>
  </si>
  <si>
    <t>Annex E – Acceptance Test Schedule</t>
  </si>
  <si>
    <t>At tender stage, state the proposed test method and evidence for each test. Results are recorded jointly at SAT/SIV (RFT Sections 11.2–11.4).</t>
  </si>
  <si>
    <t>Acceptance Test</t>
  </si>
  <si>
    <t>Proposed test method / pass criterion (tenderer)</t>
  </si>
  <si>
    <t>Result</t>
  </si>
  <si>
    <t>Date</t>
  </si>
  <si>
    <t>Evidence / Notes</t>
  </si>
  <si>
    <t>Part A – Functional Site Acceptance Test (SAT)</t>
  </si>
  <si>
    <t>SAT-01</t>
  </si>
  <si>
    <t>DBW system power-up and initialisation</t>
  </si>
  <si>
    <t>SAT-02</t>
  </si>
  <si>
    <t>steering command and feedback</t>
  </si>
  <si>
    <t>SAT-03</t>
  </si>
  <si>
    <t>propulsion/accelerator command and feedback</t>
  </si>
  <si>
    <t>SAT-04</t>
  </si>
  <si>
    <t>braking command and feedback</t>
  </si>
  <si>
    <t>SAT-05</t>
  </si>
  <si>
    <t>gear selection</t>
  </si>
  <si>
    <t>SAT-06</t>
  </si>
  <si>
    <t>indicator control</t>
  </si>
  <si>
    <t>SAT-07</t>
  </si>
  <si>
    <t>vehicle-speed and relevant state feedback</t>
  </si>
  <si>
    <t>SAT-08</t>
  </si>
  <si>
    <t>DBW enable/disable state</t>
  </si>
  <si>
    <t>SAT-09</t>
  </si>
  <si>
    <t>manual steering, brake and accelerator/propulsion override as applicable</t>
  </si>
  <si>
    <t>SAT-10</t>
  </si>
  <si>
    <t>E-stop operation</t>
  </si>
  <si>
    <t>SAT-11</t>
  </si>
  <si>
    <t>remote joystick steering, propulsion and braking</t>
  </si>
  <si>
    <t>SAT-12</t>
  </si>
  <si>
    <t>communication-loss and watchdog behaviour</t>
  </si>
  <si>
    <t>SAT-13</t>
  </si>
  <si>
    <t>remote-controller communication-loss behaviour</t>
  </si>
  <si>
    <t>SAT-14</t>
  </si>
  <si>
    <t>compute/interface communication loss</t>
  </si>
  <si>
    <t>SAT-15</t>
  </si>
  <si>
    <t>invalid-command rejection</t>
  </si>
  <si>
    <t>SAT-16</t>
  </si>
  <si>
    <t>fault-state reporting</t>
  </si>
  <si>
    <t>SAT-17</t>
  </si>
  <si>
    <t>defined safe-state behaviour</t>
  </si>
  <si>
    <t>SAT-18</t>
  </si>
  <si>
    <t>documented recovery/re-enable procedures</t>
  </si>
  <si>
    <t>Part B – Software Interface Verification (SIV)</t>
  </si>
  <si>
    <t>Software to be obtained from the agreed supplier distribution channel, such as a binary package/repository or supplied source repository/archive, as applicable</t>
  </si>
  <si>
    <t>SIV-02</t>
  </si>
  <si>
    <t>be built or installed in the FMCI Ubuntu 22.04 AArch64 environment</t>
  </si>
  <si>
    <t>SIV-03</t>
  </si>
  <si>
    <t>start successfully under ROS 2 Humble</t>
  </si>
  <si>
    <t>SIV-04</t>
  </si>
  <si>
    <t>operate using Docker host networking</t>
  </si>
  <si>
    <t>SIV-05</t>
  </si>
  <si>
    <t>operate with rmw_cyclonedds_cpp</t>
  </si>
  <si>
    <t>SIV-06</t>
  </si>
  <si>
    <t>establish communication with the installed DBW controller</t>
  </si>
  <si>
    <t>SIV-07</t>
  </si>
  <si>
    <t>issue valid steering, propulsion, braking, gear and indicator commands</t>
  </si>
  <si>
    <t>SIV-08</t>
  </si>
  <si>
    <t>receive corresponding vehicle-state feedback</t>
  </si>
  <si>
    <t>SIV-09</t>
  </si>
  <si>
    <t>receive DBW status, manual-override, E-stop and fault information</t>
  </si>
  <si>
    <t>SIV-10</t>
  </si>
  <si>
    <t>recover following interface restart in accordance with supplier documentation</t>
  </si>
  <si>
    <t>Tests passed</t>
  </si>
  <si>
    <t>Tests not yet passed (final acceptance requires 0)</t>
  </si>
  <si>
    <t>Complete this sheet, then print it to PDF, sign it and upload the signed PDF with the tender.</t>
  </si>
  <si>
    <t>No.</t>
  </si>
  <si>
    <t>Declaration</t>
  </si>
  <si>
    <t>Confirmed</t>
  </si>
  <si>
    <t>Details / attachment reference</t>
  </si>
  <si>
    <t>None of the mandatory exclusion grounds in Section 20.2 applies to the tenderer or to any person with powers of representation, decision or control in it.</t>
  </si>
  <si>
    <t>None of the discretionary exclusion grounds in Section 20.2 applies, or details are attached together with the measures taken to demonstrate reliability.</t>
  </si>
  <si>
    <t>The tenderer holds, or will provide before contract award, valid Irish tax clearance in accordance with Section 20.3.</t>
  </si>
  <si>
    <t>The tenderer holds, or will obtain before contract signature, the insurances in Section 20.4. Evidence is attached.</t>
  </si>
  <si>
    <t>The tenderer has no conflict of interest in relation to this competition, or details are attached.</t>
  </si>
  <si>
    <t>The tender has been prepared independently, without collusion with any other tenderer or potential tenderer.</t>
  </si>
  <si>
    <t>Involvement in the preparation of this RFT, including any preliminary market consultation with FMCI (details to be attached where involved).</t>
  </si>
  <si>
    <t>The tenderer accepts the contract terms in Section 21, subject only to any amendments listed in its Deviations and Assumptions response.</t>
  </si>
  <si>
    <t>9. Annual turnover – last two financial years (Section 20.4)</t>
  </si>
  <si>
    <t>Financial year</t>
  </si>
  <si>
    <t>Turnover</t>
  </si>
  <si>
    <t>Currency</t>
  </si>
  <si>
    <t>10. Reference installations (Section 20.5) – at least [two] in the last [three] years</t>
  </si>
  <si>
    <t>Customer and vehicle platform</t>
  </si>
  <si>
    <t>Date completed</t>
  </si>
  <si>
    <t>Contact name, e-mail and phone</t>
  </si>
  <si>
    <t>Signature</t>
  </si>
  <si>
    <t>Name</t>
  </si>
  <si>
    <t>Position</t>
  </si>
  <si>
    <t>For and on behalf of</t>
  </si>
  <si>
    <t>Signature (on signed PDF)</t>
  </si>
  <si>
    <t>Tender reference: FMCI-CfT-DBW-102026  |   Workbook version 2.5 (for RFT v2.5)   |   Provided as .ods and 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</si>
</sst>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€#,##0.00;&quot;(€&quot;#,##0.00\);\-"/>
    <numFmt numFmtId="166" formatCode="#,##0.00;\(#,##0.00\);\-"/>
    <numFmt numFmtId="167" formatCode="0.0%"/>
  </numFmts>
  <fonts count="11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3"/>
      <color rgb="FF1F3864"/>
      <name val="Arial"/>
      <family val="2"/>
    </font>
    <font>
      <sz val="11"/>
      <color theme="1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sz val="10"/>
      <color rgb="FF008000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2F2F2"/>
      </patternFill>
    </fill>
    <fill>
      <patternFill patternType="solid">
        <fgColor rgb="FFE7E6E6"/>
        <bgColor rgb="FFF2F2F2"/>
      </patternFill>
    </fill>
    <fill>
      <patternFill patternType="solid">
        <fgColor rgb="FFF2F2F2"/>
        <bgColor rgb="FFE7E6E6"/>
      </patternFill>
    </fill>
    <fill>
      <patternFill patternType="solid">
        <fgColor rgb="FF1F3864"/>
        <bgColor rgb="FF333333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/>
    <xf numFmtId="0" fontId="6" fillId="2" borderId="1" xfId="0" applyFont="1" applyFill="1" applyBorder="1" applyAlignment="1" applyProtection="1">
      <alignment vertical="top" wrapText="1"/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6" fillId="2" borderId="0" xfId="0" applyFont="1" applyFill="1"/>
    <xf numFmtId="0" fontId="7" fillId="3" borderId="0" xfId="0" applyFont="1" applyFill="1"/>
    <xf numFmtId="0" fontId="8" fillId="0" borderId="0" xfId="0" applyFont="1"/>
    <xf numFmtId="0" fontId="5" fillId="4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64" fontId="6" fillId="2" borderId="1" xfId="0" applyNumberFormat="1" applyFont="1" applyFill="1" applyBorder="1" applyAlignment="1" applyProtection="1">
      <alignment vertical="top" wrapText="1"/>
      <protection locked="0"/>
    </xf>
    <xf numFmtId="164" fontId="6" fillId="3" borderId="1" xfId="0" applyNumberFormat="1" applyFont="1" applyFill="1" applyBorder="1" applyProtection="1">
      <protection locked="0"/>
    </xf>
    <xf numFmtId="164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65" fontId="7" fillId="0" borderId="1" xfId="0" applyNumberFormat="1" applyFont="1" applyBorder="1" applyAlignment="1">
      <alignment vertical="top" wrapText="1"/>
    </xf>
    <xf numFmtId="0" fontId="10" fillId="5" borderId="1" xfId="0" applyFont="1" applyFill="1" applyBorder="1" applyAlignment="1">
      <alignment vertical="center" wrapText="1"/>
    </xf>
    <xf numFmtId="165" fontId="6" fillId="2" borderId="1" xfId="0" applyNumberFormat="1" applyFont="1" applyFill="1" applyBorder="1" applyAlignment="1" applyProtection="1">
      <alignment vertical="top" wrapText="1"/>
      <protection locked="0"/>
    </xf>
    <xf numFmtId="166" fontId="6" fillId="2" borderId="1" xfId="0" applyNumberFormat="1" applyFont="1" applyFill="1" applyBorder="1" applyAlignment="1" applyProtection="1">
      <alignment vertical="top" wrapText="1"/>
      <protection locked="0"/>
    </xf>
    <xf numFmtId="166" fontId="7" fillId="0" borderId="1" xfId="0" applyNumberFormat="1" applyFont="1" applyBorder="1" applyAlignment="1">
      <alignment vertical="top" wrapText="1"/>
    </xf>
    <xf numFmtId="9" fontId="6" fillId="2" borderId="1" xfId="0" applyNumberFormat="1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166" fontId="5" fillId="0" borderId="0" xfId="0" applyNumberFormat="1" applyFont="1"/>
    <xf numFmtId="165" fontId="5" fillId="0" borderId="0" xfId="0" applyNumberFormat="1" applyFont="1"/>
    <xf numFmtId="0" fontId="3" fillId="5" borderId="0" xfId="0" applyFont="1" applyFill="1"/>
    <xf numFmtId="167" fontId="6" fillId="2" borderId="1" xfId="0" applyNumberFormat="1" applyFont="1" applyFill="1" applyBorder="1" applyAlignment="1" applyProtection="1">
      <alignment vertical="top" wrapText="1"/>
      <protection locked="0"/>
    </xf>
    <xf numFmtId="165" fontId="6" fillId="3" borderId="1" xfId="0" applyNumberFormat="1" applyFont="1" applyFill="1" applyBorder="1" applyAlignment="1" applyProtection="1">
      <alignment vertical="top" wrapText="1"/>
      <protection locked="0"/>
    </xf>
    <xf numFmtId="165" fontId="8" fillId="0" borderId="1" xfId="0" applyNumberFormat="1" applyFont="1" applyBorder="1" applyAlignment="1">
      <alignment vertical="top" wrapText="1"/>
    </xf>
    <xf numFmtId="165" fontId="5" fillId="0" borderId="2" xfId="0" applyNumberFormat="1" applyFont="1" applyBorder="1"/>
    <xf numFmtId="165" fontId="3" fillId="0" borderId="0" xfId="0" applyNumberFormat="1" applyFont="1"/>
    <xf numFmtId="0" fontId="6" fillId="3" borderId="1" xfId="0" applyFont="1" applyFill="1" applyBorder="1" applyProtection="1">
      <protection locked="0"/>
    </xf>
    <xf numFmtId="14" fontId="6" fillId="3" borderId="1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14" fontId="6" fillId="2" borderId="1" xfId="0" applyNumberFormat="1" applyFont="1" applyFill="1" applyBorder="1" applyAlignment="1" applyProtection="1">
      <alignment vertical="top" wrapText="1"/>
      <protection locked="0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E7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1"/>
  <sheetViews>
    <sheetView tabSelected="1" zoomScaleNormal="100" workbookViewId="0">
      <selection activeCell="B22" sqref="B22"/>
    </sheetView>
  </sheetViews>
  <sheetFormatPr baseColWidth="10" defaultColWidth="8.6640625" defaultRowHeight="15" x14ac:dyDescent="0.2"/>
  <cols>
    <col min="1" max="1" width="30" customWidth="1"/>
    <col min="2" max="2" width="50" customWidth="1"/>
  </cols>
  <sheetData>
    <row r="1" spans="1:2" ht="17" x14ac:dyDescent="0.2">
      <c r="A1" s="3" t="s">
        <v>0</v>
      </c>
      <c r="B1" s="4"/>
    </row>
    <row r="2" spans="1:2" x14ac:dyDescent="0.2">
      <c r="A2" s="5" t="s">
        <v>355</v>
      </c>
      <c r="B2" s="4"/>
    </row>
    <row r="3" spans="1:2" x14ac:dyDescent="0.2">
      <c r="A3" s="4"/>
      <c r="B3" s="4"/>
    </row>
    <row r="4" spans="1:2" x14ac:dyDescent="0.2">
      <c r="A4" s="6" t="s">
        <v>1</v>
      </c>
      <c r="B4" s="2"/>
    </row>
    <row r="5" spans="1:2" x14ac:dyDescent="0.2">
      <c r="A5" s="4"/>
      <c r="B5" s="4"/>
    </row>
    <row r="6" spans="1:2" x14ac:dyDescent="0.2">
      <c r="A6" s="7" t="s">
        <v>2</v>
      </c>
      <c r="B6" s="4"/>
    </row>
    <row r="7" spans="1:2" x14ac:dyDescent="0.2">
      <c r="A7" s="8" t="s">
        <v>3</v>
      </c>
      <c r="B7" s="4"/>
    </row>
    <row r="8" spans="1:2" x14ac:dyDescent="0.2">
      <c r="A8" s="8" t="s">
        <v>4</v>
      </c>
      <c r="B8" s="4"/>
    </row>
    <row r="9" spans="1:2" x14ac:dyDescent="0.2">
      <c r="A9" s="8" t="s">
        <v>5</v>
      </c>
      <c r="B9" s="4"/>
    </row>
    <row r="10" spans="1:2" x14ac:dyDescent="0.2">
      <c r="A10" s="8" t="s">
        <v>6</v>
      </c>
      <c r="B10" s="4"/>
    </row>
    <row r="11" spans="1:2" x14ac:dyDescent="0.2">
      <c r="A11" s="8" t="s">
        <v>7</v>
      </c>
      <c r="B11" s="4"/>
    </row>
    <row r="12" spans="1:2" x14ac:dyDescent="0.2">
      <c r="A12" s="8" t="s">
        <v>8</v>
      </c>
      <c r="B12" s="4"/>
    </row>
    <row r="13" spans="1:2" x14ac:dyDescent="0.2">
      <c r="A13" s="8" t="s">
        <v>9</v>
      </c>
      <c r="B13" s="4"/>
    </row>
    <row r="14" spans="1:2" x14ac:dyDescent="0.2">
      <c r="A14" s="8" t="s">
        <v>10</v>
      </c>
      <c r="B14" s="4"/>
    </row>
    <row r="15" spans="1:2" x14ac:dyDescent="0.2">
      <c r="A15" s="8" t="s">
        <v>11</v>
      </c>
      <c r="B15" s="4"/>
    </row>
    <row r="16" spans="1:2" x14ac:dyDescent="0.2">
      <c r="A16" s="8"/>
      <c r="B16" s="4"/>
    </row>
    <row r="17" spans="1:2" x14ac:dyDescent="0.2">
      <c r="A17" s="7" t="s">
        <v>12</v>
      </c>
      <c r="B17" s="4"/>
    </row>
    <row r="18" spans="1:2" x14ac:dyDescent="0.2">
      <c r="A18" s="9" t="s">
        <v>13</v>
      </c>
      <c r="B18" s="4"/>
    </row>
    <row r="19" spans="1:2" x14ac:dyDescent="0.2">
      <c r="A19" s="10" t="s">
        <v>14</v>
      </c>
      <c r="B19" s="4"/>
    </row>
    <row r="20" spans="1:2" x14ac:dyDescent="0.2">
      <c r="A20" s="8" t="s">
        <v>15</v>
      </c>
      <c r="B20" s="4"/>
    </row>
    <row r="21" spans="1:2" x14ac:dyDescent="0.2">
      <c r="A21" s="11" t="s">
        <v>16</v>
      </c>
      <c r="B21" s="4"/>
    </row>
    <row r="22" spans="1:2" x14ac:dyDescent="0.2">
      <c r="A22" s="8"/>
      <c r="B22" s="4"/>
    </row>
    <row r="23" spans="1:2" x14ac:dyDescent="0.2">
      <c r="A23" s="7" t="s">
        <v>17</v>
      </c>
      <c r="B23" s="4"/>
    </row>
    <row r="24" spans="1:2" x14ac:dyDescent="0.2">
      <c r="A24" s="8" t="s">
        <v>18</v>
      </c>
      <c r="B24" s="4"/>
    </row>
    <row r="25" spans="1:2" x14ac:dyDescent="0.2">
      <c r="A25" s="8" t="s">
        <v>19</v>
      </c>
      <c r="B25" s="4"/>
    </row>
    <row r="26" spans="1:2" x14ac:dyDescent="0.2">
      <c r="A26" s="8" t="s">
        <v>20</v>
      </c>
      <c r="B26" s="4"/>
    </row>
    <row r="27" spans="1:2" x14ac:dyDescent="0.2">
      <c r="A27" s="8" t="s">
        <v>21</v>
      </c>
      <c r="B27" s="4"/>
    </row>
    <row r="28" spans="1:2" x14ac:dyDescent="0.2">
      <c r="A28" s="8" t="s">
        <v>22</v>
      </c>
      <c r="B28" s="4"/>
    </row>
    <row r="29" spans="1:2" x14ac:dyDescent="0.2">
      <c r="A29" s="8" t="s">
        <v>23</v>
      </c>
      <c r="B29" s="4"/>
    </row>
    <row r="30" spans="1:2" x14ac:dyDescent="0.2">
      <c r="A30" s="8" t="s">
        <v>24</v>
      </c>
      <c r="B30" s="4"/>
    </row>
    <row r="31" spans="1:2" x14ac:dyDescent="0.2">
      <c r="A31" s="8" t="s">
        <v>25</v>
      </c>
      <c r="B31" s="4"/>
    </row>
  </sheetData>
  <sheetProtection sheet="1" formatCells="0" formatColumns="0" formatRows="0"/>
  <pageMargins left="0.75" right="0.75" top="1" bottom="1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9"/>
  <sheetViews>
    <sheetView zoomScaleNormal="100" workbookViewId="0">
      <selection activeCell="B5" sqref="B5"/>
    </sheetView>
  </sheetViews>
  <sheetFormatPr baseColWidth="10" defaultColWidth="8.6640625" defaultRowHeight="15" x14ac:dyDescent="0.2"/>
  <cols>
    <col min="1" max="1" width="58" customWidth="1"/>
    <col min="2" max="2" width="34" customWidth="1"/>
  </cols>
  <sheetData>
    <row r="1" spans="1:2" ht="17" x14ac:dyDescent="0.2">
      <c r="A1" s="3" t="s">
        <v>26</v>
      </c>
      <c r="B1" s="4"/>
    </row>
    <row r="2" spans="1:2" x14ac:dyDescent="0.2">
      <c r="A2" s="5" t="s">
        <v>27</v>
      </c>
      <c r="B2" s="4"/>
    </row>
    <row r="3" spans="1:2" x14ac:dyDescent="0.2">
      <c r="A3" s="4"/>
      <c r="B3" s="4"/>
    </row>
    <row r="4" spans="1:2" x14ac:dyDescent="0.2">
      <c r="A4" s="12" t="s">
        <v>28</v>
      </c>
      <c r="B4" s="2" t="s">
        <v>29</v>
      </c>
    </row>
    <row r="5" spans="1:2" x14ac:dyDescent="0.2">
      <c r="A5" s="12" t="s">
        <v>30</v>
      </c>
      <c r="B5" s="13" t="s">
        <v>31</v>
      </c>
    </row>
    <row r="6" spans="1:2" x14ac:dyDescent="0.2">
      <c r="A6" s="12" t="s">
        <v>32</v>
      </c>
      <c r="B6" s="14"/>
    </row>
    <row r="7" spans="1:2" x14ac:dyDescent="0.2">
      <c r="A7" s="12" t="s">
        <v>33</v>
      </c>
      <c r="B7" s="15"/>
    </row>
    <row r="8" spans="1:2" x14ac:dyDescent="0.2">
      <c r="A8" s="12" t="s">
        <v>34</v>
      </c>
      <c r="B8" s="16">
        <f>IF(B4="EUR",1,IF(N(B7)&gt;0,B7,N(B6)))</f>
        <v>1</v>
      </c>
    </row>
    <row r="9" spans="1:2" x14ac:dyDescent="0.2">
      <c r="A9" s="12" t="s">
        <v>35</v>
      </c>
      <c r="B9" s="17" t="str">
        <f>IF(B4="","Select the tender currency",IF(AND(B4&lt;&gt;"EUR",N(B6)&lt;=0),"Enter the ECB exchange rate","OK"))</f>
        <v>OK</v>
      </c>
    </row>
    <row r="10" spans="1:2" x14ac:dyDescent="0.2">
      <c r="A10" s="4"/>
      <c r="B10" s="4"/>
    </row>
    <row r="11" spans="1:2" x14ac:dyDescent="0.2">
      <c r="A11" s="7" t="s">
        <v>36</v>
      </c>
      <c r="B11" s="4"/>
    </row>
    <row r="12" spans="1:2" x14ac:dyDescent="0.2">
      <c r="A12" s="18" t="str">
        <f>1000&amp;" "&amp;B4&amp;" ="</f>
        <v>1000 EUR =</v>
      </c>
      <c r="B12" s="19">
        <f>IF(B8&gt;0,1000/B8,0)</f>
        <v>1000</v>
      </c>
    </row>
    <row r="13" spans="1:2" x14ac:dyDescent="0.2">
      <c r="A13" s="4"/>
      <c r="B13" s="4"/>
    </row>
    <row r="14" spans="1:2" x14ac:dyDescent="0.2">
      <c r="A14" s="7" t="s">
        <v>37</v>
      </c>
      <c r="B14" s="4"/>
    </row>
    <row r="15" spans="1:2" x14ac:dyDescent="0.2">
      <c r="A15" s="5" t="s">
        <v>38</v>
      </c>
      <c r="B15" s="4"/>
    </row>
    <row r="16" spans="1:2" x14ac:dyDescent="0.2">
      <c r="A16" s="5" t="s">
        <v>39</v>
      </c>
      <c r="B16" s="4"/>
    </row>
    <row r="17" spans="1:2" x14ac:dyDescent="0.2">
      <c r="A17" s="5" t="s">
        <v>40</v>
      </c>
      <c r="B17" s="4"/>
    </row>
    <row r="18" spans="1:2" x14ac:dyDescent="0.2">
      <c r="A18" s="5" t="s">
        <v>41</v>
      </c>
      <c r="B18" s="4"/>
    </row>
    <row r="19" spans="1:2" x14ac:dyDescent="0.2">
      <c r="A19" s="5" t="s">
        <v>42</v>
      </c>
      <c r="B19" s="4"/>
    </row>
  </sheetData>
  <sheetProtection sheet="1" formatCells="0" formatColumns="0" formatRows="0"/>
  <dataValidations count="2">
    <dataValidation type="list" allowBlank="1" sqref="B4" xr:uid="{00000000-0002-0000-0100-000000000000}">
      <formula1>"EUR,USD,GBP,CHF,SEK,DKK,NOK,PLN,CZK,HUF,RON,JPY,CNY,KRW,SGD,CAD,AUD,INR,ILS"</formula1>
      <formula2>0</formula2>
    </dataValidation>
    <dataValidation type="decimal" operator="greaterThanOrEqual" allowBlank="1" sqref="B6:B7" xr:uid="{00000000-0002-0000-0100-000001000000}">
      <formula1>0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9"/>
  <sheetViews>
    <sheetView zoomScaleNormal="100" workbookViewId="0"/>
  </sheetViews>
  <sheetFormatPr baseColWidth="10" defaultColWidth="8.6640625" defaultRowHeight="15" x14ac:dyDescent="0.2"/>
  <cols>
    <col min="1" max="1" width="7" customWidth="1"/>
    <col min="2" max="2" width="58" customWidth="1"/>
    <col min="3" max="3" width="14" customWidth="1"/>
    <col min="4" max="4" width="30" customWidth="1"/>
    <col min="5" max="5" width="38" customWidth="1"/>
  </cols>
  <sheetData>
    <row r="1" spans="1:5" ht="17" x14ac:dyDescent="0.2">
      <c r="A1" s="3" t="s">
        <v>19</v>
      </c>
      <c r="B1" s="4"/>
      <c r="C1" s="4"/>
      <c r="D1" s="4"/>
      <c r="E1" s="4"/>
    </row>
    <row r="2" spans="1:5" x14ac:dyDescent="0.2">
      <c r="A2" s="5" t="s">
        <v>43</v>
      </c>
      <c r="B2" s="4"/>
      <c r="C2" s="4"/>
      <c r="D2" s="4"/>
      <c r="E2" s="4"/>
    </row>
    <row r="3" spans="1:5" x14ac:dyDescent="0.2">
      <c r="A3" s="4"/>
      <c r="B3" s="4"/>
      <c r="C3" s="4"/>
      <c r="D3" s="4"/>
      <c r="E3" s="4"/>
    </row>
    <row r="4" spans="1:5" ht="31.5" customHeight="1" x14ac:dyDescent="0.2">
      <c r="A4" s="20" t="s">
        <v>44</v>
      </c>
      <c r="B4" s="20" t="s">
        <v>45</v>
      </c>
      <c r="C4" s="20" t="s">
        <v>46</v>
      </c>
      <c r="D4" s="20" t="s">
        <v>47</v>
      </c>
      <c r="E4" s="20" t="s">
        <v>48</v>
      </c>
    </row>
    <row r="5" spans="1:5" ht="28" x14ac:dyDescent="0.2">
      <c r="A5" s="18" t="s">
        <v>49</v>
      </c>
      <c r="B5" s="18" t="s">
        <v>50</v>
      </c>
      <c r="C5" s="2"/>
      <c r="D5" s="2"/>
      <c r="E5" s="2"/>
    </row>
    <row r="6" spans="1:5" x14ac:dyDescent="0.2">
      <c r="A6" s="18" t="s">
        <v>51</v>
      </c>
      <c r="B6" s="18" t="s">
        <v>52</v>
      </c>
      <c r="C6" s="2"/>
      <c r="D6" s="2"/>
      <c r="E6" s="2"/>
    </row>
    <row r="7" spans="1:5" x14ac:dyDescent="0.2">
      <c r="A7" s="18" t="s">
        <v>53</v>
      </c>
      <c r="B7" s="18" t="s">
        <v>54</v>
      </c>
      <c r="C7" s="2"/>
      <c r="D7" s="2"/>
      <c r="E7" s="2"/>
    </row>
    <row r="8" spans="1:5" ht="28" x14ac:dyDescent="0.2">
      <c r="A8" s="18" t="s">
        <v>55</v>
      </c>
      <c r="B8" s="18" t="s">
        <v>56</v>
      </c>
      <c r="C8" s="2"/>
      <c r="D8" s="2"/>
      <c r="E8" s="2"/>
    </row>
    <row r="9" spans="1:5" ht="28" x14ac:dyDescent="0.2">
      <c r="A9" s="18" t="s">
        <v>57</v>
      </c>
      <c r="B9" s="18" t="s">
        <v>58</v>
      </c>
      <c r="C9" s="2"/>
      <c r="D9" s="2"/>
      <c r="E9" s="2"/>
    </row>
    <row r="10" spans="1:5" x14ac:dyDescent="0.2">
      <c r="A10" s="18" t="s">
        <v>59</v>
      </c>
      <c r="B10" s="18" t="s">
        <v>60</v>
      </c>
      <c r="C10" s="2"/>
      <c r="D10" s="2"/>
      <c r="E10" s="2"/>
    </row>
    <row r="11" spans="1:5" x14ac:dyDescent="0.2">
      <c r="A11" s="18" t="s">
        <v>61</v>
      </c>
      <c r="B11" s="18" t="s">
        <v>62</v>
      </c>
      <c r="C11" s="2"/>
      <c r="D11" s="2"/>
      <c r="E11" s="2"/>
    </row>
    <row r="12" spans="1:5" ht="28" x14ac:dyDescent="0.2">
      <c r="A12" s="18" t="s">
        <v>63</v>
      </c>
      <c r="B12" s="18" t="s">
        <v>64</v>
      </c>
      <c r="C12" s="2"/>
      <c r="D12" s="2"/>
      <c r="E12" s="2"/>
    </row>
    <row r="13" spans="1:5" x14ac:dyDescent="0.2">
      <c r="A13" s="18" t="s">
        <v>65</v>
      </c>
      <c r="B13" s="18" t="s">
        <v>66</v>
      </c>
      <c r="C13" s="2"/>
      <c r="D13" s="2"/>
      <c r="E13" s="2"/>
    </row>
    <row r="14" spans="1:5" x14ac:dyDescent="0.2">
      <c r="A14" s="18" t="s">
        <v>67</v>
      </c>
      <c r="B14" s="18" t="s">
        <v>68</v>
      </c>
      <c r="C14" s="2"/>
      <c r="D14" s="2"/>
      <c r="E14" s="2"/>
    </row>
    <row r="15" spans="1:5" x14ac:dyDescent="0.2">
      <c r="A15" s="18" t="s">
        <v>69</v>
      </c>
      <c r="B15" s="18" t="s">
        <v>70</v>
      </c>
      <c r="C15" s="2"/>
      <c r="D15" s="2"/>
      <c r="E15" s="2"/>
    </row>
    <row r="16" spans="1:5" x14ac:dyDescent="0.2">
      <c r="A16" s="18" t="s">
        <v>71</v>
      </c>
      <c r="B16" s="18" t="s">
        <v>72</v>
      </c>
      <c r="C16" s="2"/>
      <c r="D16" s="2"/>
      <c r="E16" s="2"/>
    </row>
    <row r="17" spans="1:5" ht="28" x14ac:dyDescent="0.2">
      <c r="A17" s="18" t="s">
        <v>73</v>
      </c>
      <c r="B17" s="18" t="s">
        <v>74</v>
      </c>
      <c r="C17" s="2"/>
      <c r="D17" s="2"/>
      <c r="E17" s="2"/>
    </row>
    <row r="18" spans="1:5" ht="28" x14ac:dyDescent="0.2">
      <c r="A18" s="18" t="s">
        <v>75</v>
      </c>
      <c r="B18" s="18" t="s">
        <v>76</v>
      </c>
      <c r="C18" s="2"/>
      <c r="D18" s="2"/>
      <c r="E18" s="2"/>
    </row>
    <row r="19" spans="1:5" x14ac:dyDescent="0.2">
      <c r="A19" s="18" t="s">
        <v>77</v>
      </c>
      <c r="B19" s="18" t="s">
        <v>78</v>
      </c>
      <c r="C19" s="2"/>
      <c r="D19" s="2"/>
      <c r="E19" s="2"/>
    </row>
    <row r="20" spans="1:5" x14ac:dyDescent="0.2">
      <c r="A20" s="18" t="s">
        <v>79</v>
      </c>
      <c r="B20" s="18" t="s">
        <v>80</v>
      </c>
      <c r="C20" s="2"/>
      <c r="D20" s="2"/>
      <c r="E20" s="2"/>
    </row>
    <row r="21" spans="1:5" ht="28" x14ac:dyDescent="0.2">
      <c r="A21" s="18" t="s">
        <v>81</v>
      </c>
      <c r="B21" s="18" t="s">
        <v>82</v>
      </c>
      <c r="C21" s="2"/>
      <c r="D21" s="2"/>
      <c r="E21" s="2"/>
    </row>
    <row r="22" spans="1:5" ht="28" x14ac:dyDescent="0.2">
      <c r="A22" s="18" t="s">
        <v>83</v>
      </c>
      <c r="B22" s="18" t="s">
        <v>84</v>
      </c>
      <c r="C22" s="2"/>
      <c r="D22" s="2"/>
      <c r="E22" s="2"/>
    </row>
    <row r="23" spans="1:5" ht="28" x14ac:dyDescent="0.2">
      <c r="A23" s="18" t="s">
        <v>85</v>
      </c>
      <c r="B23" s="18" t="s">
        <v>86</v>
      </c>
      <c r="C23" s="2"/>
      <c r="D23" s="2"/>
      <c r="E23" s="2"/>
    </row>
    <row r="24" spans="1:5" x14ac:dyDescent="0.2">
      <c r="A24" s="18" t="s">
        <v>87</v>
      </c>
      <c r="B24" s="18" t="s">
        <v>88</v>
      </c>
      <c r="C24" s="2"/>
      <c r="D24" s="2"/>
      <c r="E24" s="2"/>
    </row>
    <row r="25" spans="1:5" x14ac:dyDescent="0.2">
      <c r="A25" s="4"/>
      <c r="B25" s="4"/>
      <c r="C25" s="4"/>
      <c r="D25" s="4"/>
      <c r="E25" s="4"/>
    </row>
    <row r="26" spans="1:5" x14ac:dyDescent="0.2">
      <c r="A26" s="7" t="s">
        <v>89</v>
      </c>
      <c r="B26" s="4"/>
      <c r="C26" s="4"/>
      <c r="D26" s="4"/>
      <c r="E26" s="4"/>
    </row>
    <row r="27" spans="1:5" x14ac:dyDescent="0.2">
      <c r="A27" s="4"/>
      <c r="B27" s="8" t="s">
        <v>90</v>
      </c>
      <c r="C27" s="4">
        <f>COUNTIF(C5:C24,"Comply")</f>
        <v>0</v>
      </c>
      <c r="D27" s="4"/>
      <c r="E27" s="4"/>
    </row>
    <row r="28" spans="1:5" x14ac:dyDescent="0.2">
      <c r="A28" s="4"/>
      <c r="B28" s="8" t="s">
        <v>91</v>
      </c>
      <c r="C28" s="4">
        <f>COUNTIF(C5:C24,"Partial")+COUNTIF(C5:C24,"No")</f>
        <v>0</v>
      </c>
      <c r="D28" s="4"/>
      <c r="E28" s="4"/>
    </row>
    <row r="29" spans="1:5" x14ac:dyDescent="0.2">
      <c r="A29" s="4"/>
      <c r="B29" s="8" t="s">
        <v>92</v>
      </c>
      <c r="C29" s="4">
        <f>COUNTBLANK(C5:C24)</f>
        <v>20</v>
      </c>
      <c r="D29" s="4"/>
      <c r="E29" s="4"/>
    </row>
  </sheetData>
  <sheetProtection sheet="1" formatCells="0" formatColumns="0" formatRows="0"/>
  <dataValidations count="1">
    <dataValidation type="list" allowBlank="1" sqref="C5:C24" xr:uid="{00000000-0002-0000-0200-000000000000}">
      <formula1>"Comply,Partial,No"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19"/>
  <sheetViews>
    <sheetView zoomScaleNormal="100" workbookViewId="0"/>
  </sheetViews>
  <sheetFormatPr baseColWidth="10" defaultColWidth="8.6640625" defaultRowHeight="15" x14ac:dyDescent="0.2"/>
  <cols>
    <col min="1" max="1" width="46" customWidth="1"/>
    <col min="2" max="2" width="70" customWidth="1"/>
  </cols>
  <sheetData>
    <row r="1" spans="1:2" ht="17" x14ac:dyDescent="0.2">
      <c r="A1" s="3" t="s">
        <v>20</v>
      </c>
      <c r="B1" s="4"/>
    </row>
    <row r="2" spans="1:2" x14ac:dyDescent="0.2">
      <c r="A2" s="5" t="s">
        <v>93</v>
      </c>
      <c r="B2" s="4"/>
    </row>
    <row r="3" spans="1:2" x14ac:dyDescent="0.2">
      <c r="A3" s="4"/>
      <c r="B3" s="4"/>
    </row>
    <row r="4" spans="1:2" ht="31.5" customHeight="1" x14ac:dyDescent="0.2">
      <c r="A4" s="20" t="s">
        <v>94</v>
      </c>
      <c r="B4" s="20" t="s">
        <v>95</v>
      </c>
    </row>
    <row r="5" spans="1:2" x14ac:dyDescent="0.2">
      <c r="A5" s="12" t="s">
        <v>96</v>
      </c>
      <c r="B5" s="2"/>
    </row>
    <row r="6" spans="1:2" x14ac:dyDescent="0.2">
      <c r="A6" s="12" t="s">
        <v>97</v>
      </c>
      <c r="B6" s="2"/>
    </row>
    <row r="7" spans="1:2" x14ac:dyDescent="0.2">
      <c r="A7" s="12" t="s">
        <v>98</v>
      </c>
      <c r="B7" s="2"/>
    </row>
    <row r="8" spans="1:2" x14ac:dyDescent="0.2">
      <c r="A8" s="12" t="s">
        <v>99</v>
      </c>
      <c r="B8" s="2"/>
    </row>
    <row r="9" spans="1:2" x14ac:dyDescent="0.2">
      <c r="A9" s="12" t="s">
        <v>100</v>
      </c>
      <c r="B9" s="2"/>
    </row>
    <row r="10" spans="1:2" x14ac:dyDescent="0.2">
      <c r="A10" s="12" t="s">
        <v>101</v>
      </c>
      <c r="B10" s="2"/>
    </row>
    <row r="11" spans="1:2" x14ac:dyDescent="0.2">
      <c r="A11" s="12" t="s">
        <v>102</v>
      </c>
      <c r="B11" s="2"/>
    </row>
    <row r="12" spans="1:2" x14ac:dyDescent="0.2">
      <c r="A12" s="12" t="s">
        <v>103</v>
      </c>
      <c r="B12" s="21"/>
    </row>
    <row r="13" spans="1:2" x14ac:dyDescent="0.2">
      <c r="A13" s="12" t="s">
        <v>104</v>
      </c>
      <c r="B13" s="2"/>
    </row>
    <row r="14" spans="1:2" x14ac:dyDescent="0.2">
      <c r="A14" s="12" t="s">
        <v>105</v>
      </c>
      <c r="B14" s="2"/>
    </row>
    <row r="15" spans="1:2" x14ac:dyDescent="0.2">
      <c r="A15" s="12" t="s">
        <v>106</v>
      </c>
      <c r="B15" s="2"/>
    </row>
    <row r="16" spans="1:2" x14ac:dyDescent="0.2">
      <c r="A16" s="12" t="s">
        <v>107</v>
      </c>
      <c r="B16" s="2"/>
    </row>
    <row r="17" spans="1:2" x14ac:dyDescent="0.2">
      <c r="A17" s="12" t="s">
        <v>108</v>
      </c>
      <c r="B17" s="2"/>
    </row>
    <row r="18" spans="1:2" x14ac:dyDescent="0.2">
      <c r="A18" s="12" t="s">
        <v>109</v>
      </c>
      <c r="B18" s="2"/>
    </row>
    <row r="19" spans="1:2" x14ac:dyDescent="0.2">
      <c r="A19" s="12" t="s">
        <v>110</v>
      </c>
      <c r="B19" s="2"/>
    </row>
  </sheetData>
  <sheetProtection sheet="1" formatCells="0" formatColumns="0" formatRows="0"/>
  <dataValidations count="3">
    <dataValidation type="decimal" operator="greaterThanOrEqual" allowBlank="1" sqref="B12" xr:uid="{00000000-0002-0000-0300-000000000000}">
      <formula1>0</formula1>
      <formula2>0</formula2>
    </dataValidation>
    <dataValidation type="list" allowBlank="1" sqref="B8:B9" xr:uid="{00000000-0002-0000-0300-000001000000}">
      <formula1>"Yes,No"</formula1>
      <formula2>0</formula2>
    </dataValidation>
    <dataValidation type="list" allowBlank="1" sqref="B11" xr:uid="{00000000-0002-0000-0300-000003000000}">
      <formula1>"New,Used,Both"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5" x14ac:dyDescent="0.2"/>
  <cols>
    <col min="1" max="1" width="40" customWidth="1"/>
    <col min="2" max="6" width="26" customWidth="1"/>
  </cols>
  <sheetData>
    <row r="1" spans="1:6" ht="17" x14ac:dyDescent="0.2">
      <c r="A1" s="3" t="s">
        <v>111</v>
      </c>
      <c r="B1" s="4"/>
      <c r="C1" s="4"/>
      <c r="D1" s="4"/>
      <c r="E1" s="4"/>
      <c r="F1" s="4"/>
    </row>
    <row r="2" spans="1:6" x14ac:dyDescent="0.2">
      <c r="A2" s="5" t="s">
        <v>112</v>
      </c>
      <c r="B2" s="4"/>
      <c r="C2" s="4"/>
      <c r="D2" s="4"/>
      <c r="E2" s="4"/>
      <c r="F2" s="4"/>
    </row>
    <row r="3" spans="1:6" x14ac:dyDescent="0.2">
      <c r="A3" s="4"/>
      <c r="B3" s="4"/>
      <c r="C3" s="4"/>
      <c r="D3" s="4"/>
      <c r="E3" s="4"/>
      <c r="F3" s="4"/>
    </row>
    <row r="4" spans="1:6" ht="31.5" customHeight="1" x14ac:dyDescent="0.2">
      <c r="A4" s="20" t="s">
        <v>113</v>
      </c>
      <c r="B4" s="20" t="s">
        <v>114</v>
      </c>
      <c r="C4" s="20" t="s">
        <v>115</v>
      </c>
      <c r="D4" s="20" t="s">
        <v>116</v>
      </c>
      <c r="E4" s="20" t="s">
        <v>117</v>
      </c>
      <c r="F4" s="20" t="s">
        <v>118</v>
      </c>
    </row>
    <row r="5" spans="1:6" x14ac:dyDescent="0.2">
      <c r="A5" s="12" t="s">
        <v>119</v>
      </c>
      <c r="B5" s="2"/>
      <c r="C5" s="2"/>
      <c r="D5" s="2"/>
      <c r="E5" s="2"/>
      <c r="F5" s="2"/>
    </row>
    <row r="6" spans="1:6" x14ac:dyDescent="0.2">
      <c r="A6" s="12" t="s">
        <v>120</v>
      </c>
      <c r="B6" s="2"/>
      <c r="C6" s="2"/>
      <c r="D6" s="2"/>
      <c r="E6" s="2"/>
      <c r="F6" s="2"/>
    </row>
    <row r="7" spans="1:6" x14ac:dyDescent="0.2">
      <c r="A7" s="12" t="s">
        <v>121</v>
      </c>
      <c r="B7" s="2"/>
      <c r="C7" s="2"/>
      <c r="D7" s="2"/>
      <c r="E7" s="2"/>
      <c r="F7" s="2"/>
    </row>
    <row r="8" spans="1:6" ht="28" x14ac:dyDescent="0.2">
      <c r="A8" s="12" t="s">
        <v>122</v>
      </c>
      <c r="B8" s="2"/>
      <c r="C8" s="2"/>
      <c r="D8" s="2"/>
      <c r="E8" s="2"/>
      <c r="F8" s="2"/>
    </row>
    <row r="9" spans="1:6" x14ac:dyDescent="0.2">
      <c r="A9" s="12" t="s">
        <v>123</v>
      </c>
      <c r="B9" s="2"/>
      <c r="C9" s="2"/>
      <c r="D9" s="2"/>
      <c r="E9" s="2"/>
      <c r="F9" s="2"/>
    </row>
    <row r="10" spans="1:6" x14ac:dyDescent="0.2">
      <c r="A10" s="12" t="s">
        <v>124</v>
      </c>
      <c r="B10" s="2"/>
      <c r="C10" s="2"/>
      <c r="D10" s="2"/>
      <c r="E10" s="2"/>
      <c r="F10" s="2"/>
    </row>
    <row r="11" spans="1:6" x14ac:dyDescent="0.2">
      <c r="A11" s="12" t="s">
        <v>125</v>
      </c>
      <c r="B11" s="2"/>
      <c r="C11" s="2"/>
      <c r="D11" s="2"/>
      <c r="E11" s="2"/>
      <c r="F11" s="2"/>
    </row>
    <row r="12" spans="1:6" x14ac:dyDescent="0.2">
      <c r="A12" s="12" t="s">
        <v>126</v>
      </c>
      <c r="B12" s="2"/>
      <c r="C12" s="2"/>
      <c r="D12" s="2"/>
      <c r="E12" s="2"/>
      <c r="F12" s="2"/>
    </row>
    <row r="13" spans="1:6" x14ac:dyDescent="0.2">
      <c r="A13" s="12" t="s">
        <v>127</v>
      </c>
      <c r="B13" s="2"/>
      <c r="C13" s="2"/>
      <c r="D13" s="2"/>
      <c r="E13" s="2"/>
      <c r="F13" s="2"/>
    </row>
    <row r="14" spans="1:6" x14ac:dyDescent="0.2">
      <c r="A14" s="12" t="s">
        <v>128</v>
      </c>
      <c r="B14" s="2"/>
      <c r="C14" s="2"/>
      <c r="D14" s="2"/>
      <c r="E14" s="2"/>
      <c r="F14" s="2"/>
    </row>
    <row r="15" spans="1:6" x14ac:dyDescent="0.2">
      <c r="A15" s="12" t="s">
        <v>129</v>
      </c>
      <c r="B15" s="2"/>
      <c r="C15" s="2"/>
      <c r="D15" s="2"/>
      <c r="E15" s="2"/>
      <c r="F15" s="2"/>
    </row>
    <row r="16" spans="1:6" x14ac:dyDescent="0.2">
      <c r="A16" s="12" t="s">
        <v>130</v>
      </c>
      <c r="B16" s="2"/>
      <c r="C16" s="2"/>
      <c r="D16" s="2"/>
      <c r="E16" s="2"/>
      <c r="F16" s="2"/>
    </row>
    <row r="17" spans="1:6" x14ac:dyDescent="0.2">
      <c r="A17" s="12" t="s">
        <v>131</v>
      </c>
      <c r="B17" s="2"/>
      <c r="C17" s="2"/>
      <c r="D17" s="2"/>
      <c r="E17" s="2"/>
      <c r="F17" s="2"/>
    </row>
    <row r="18" spans="1:6" x14ac:dyDescent="0.2">
      <c r="A18" s="12" t="s">
        <v>132</v>
      </c>
      <c r="B18" s="2"/>
      <c r="C18" s="2"/>
      <c r="D18" s="2"/>
      <c r="E18" s="2"/>
      <c r="F18" s="2"/>
    </row>
    <row r="19" spans="1:6" x14ac:dyDescent="0.2">
      <c r="A19" s="12" t="s">
        <v>133</v>
      </c>
      <c r="B19" s="2"/>
      <c r="C19" s="2"/>
      <c r="D19" s="2"/>
      <c r="E19" s="2"/>
      <c r="F19" s="2"/>
    </row>
    <row r="20" spans="1:6" x14ac:dyDescent="0.2">
      <c r="A20" s="12" t="s">
        <v>134</v>
      </c>
      <c r="B20" s="2"/>
      <c r="C20" s="2"/>
      <c r="D20" s="2"/>
      <c r="E20" s="2"/>
      <c r="F20" s="2"/>
    </row>
    <row r="21" spans="1:6" x14ac:dyDescent="0.2">
      <c r="A21" s="12" t="s">
        <v>135</v>
      </c>
      <c r="B21" s="2"/>
      <c r="C21" s="2"/>
      <c r="D21" s="2"/>
      <c r="E21" s="2"/>
      <c r="F21" s="2"/>
    </row>
    <row r="22" spans="1:6" x14ac:dyDescent="0.2">
      <c r="A22" s="12" t="s">
        <v>136</v>
      </c>
      <c r="B22" s="2"/>
      <c r="C22" s="2"/>
      <c r="D22" s="2"/>
      <c r="E22" s="2"/>
      <c r="F22" s="2"/>
    </row>
    <row r="23" spans="1:6" x14ac:dyDescent="0.2">
      <c r="A23" s="12" t="s">
        <v>137</v>
      </c>
      <c r="B23" s="2"/>
      <c r="C23" s="2"/>
      <c r="D23" s="2"/>
      <c r="E23" s="2"/>
      <c r="F23" s="2"/>
    </row>
    <row r="24" spans="1:6" x14ac:dyDescent="0.2">
      <c r="A24" s="12" t="s">
        <v>138</v>
      </c>
      <c r="B24" s="2"/>
      <c r="C24" s="2"/>
      <c r="D24" s="2"/>
      <c r="E24" s="2"/>
      <c r="F24" s="2"/>
    </row>
    <row r="25" spans="1:6" ht="28" x14ac:dyDescent="0.2">
      <c r="A25" s="12" t="s">
        <v>139</v>
      </c>
      <c r="B25" s="2"/>
      <c r="C25" s="2"/>
      <c r="D25" s="2"/>
      <c r="E25" s="2"/>
      <c r="F25" s="2"/>
    </row>
  </sheetData>
  <sheetProtection sheet="1" formatCells="0" formatColumns="0" formatRows="0"/>
  <pageMargins left="0.75" right="0.75" top="1" bottom="1" header="0.511811023622047" footer="0.511811023622047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4"/>
  <sheetViews>
    <sheetView zoomScaleNormal="100" workbookViewId="0">
      <pane ySplit="5" topLeftCell="A6" activePane="bottomLeft" state="frozen"/>
      <selection pane="bottomLeft" activeCell="F11" sqref="F11"/>
    </sheetView>
  </sheetViews>
  <sheetFormatPr baseColWidth="10" defaultColWidth="8.6640625" defaultRowHeight="15" x14ac:dyDescent="0.2"/>
  <cols>
    <col min="1" max="1" width="8" customWidth="1"/>
    <col min="2" max="2" width="50" customWidth="1"/>
    <col min="3" max="3" width="9" customWidth="1"/>
    <col min="4" max="4" width="14" customWidth="1"/>
    <col min="5" max="5" width="6" customWidth="1"/>
    <col min="6" max="8" width="16" customWidth="1"/>
    <col min="9" max="9" width="9" customWidth="1"/>
    <col min="10" max="10" width="32" customWidth="1"/>
    <col min="11" max="11" width="13" customWidth="1"/>
  </cols>
  <sheetData>
    <row r="1" spans="1:11" ht="17" x14ac:dyDescent="0.2">
      <c r="A1" s="3" t="s">
        <v>140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">
      <c r="A2" s="5" t="s">
        <v>141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7" t="str">
        <f>"Tender currency: "&amp;Currency!$B$4&amp;"   |   Rate used: 1 EUR = "&amp;TEXT(Currency!$B$8,"0.0000")&amp;" "&amp;Currency!$B$4&amp;"   |   Currency check: "&amp;Currency!$B$9</f>
        <v>Tender currency: EUR   |   Rate used: 1 EUR = 1.0000 EUR   |   Currency check: OK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31.5" customHeight="1" x14ac:dyDescent="0.2">
      <c r="A5" s="20" t="s">
        <v>142</v>
      </c>
      <c r="B5" s="20" t="s">
        <v>94</v>
      </c>
      <c r="C5" s="20" t="s">
        <v>143</v>
      </c>
      <c r="D5" s="20" t="s">
        <v>144</v>
      </c>
      <c r="E5" s="20" t="s">
        <v>145</v>
      </c>
      <c r="F5" s="20" t="str">
        <f>"Unit rate ("&amp;Currency!$B$4&amp;")"</f>
        <v>Unit rate (EUR)</v>
      </c>
      <c r="G5" s="20" t="str">
        <f>"Amount ("&amp;Currency!$B$4&amp;")"</f>
        <v>Amount (EUR)</v>
      </c>
      <c r="H5" s="20" t="s">
        <v>146</v>
      </c>
      <c r="I5" s="20" t="s">
        <v>147</v>
      </c>
      <c r="J5" s="20" t="s">
        <v>148</v>
      </c>
      <c r="K5" s="20" t="s">
        <v>149</v>
      </c>
    </row>
    <row r="6" spans="1:11" x14ac:dyDescent="0.2">
      <c r="A6" s="18" t="s">
        <v>150</v>
      </c>
      <c r="B6" s="18" t="s">
        <v>151</v>
      </c>
      <c r="C6" s="18" t="s">
        <v>152</v>
      </c>
      <c r="D6" s="2" t="s">
        <v>153</v>
      </c>
      <c r="E6" s="2">
        <v>1</v>
      </c>
      <c r="F6" s="22"/>
      <c r="G6" s="23">
        <f t="shared" ref="G6:G26" si="0">N(E6)*N(F6)</f>
        <v>0</v>
      </c>
      <c r="H6" s="19">
        <f>IF(Currency!$B$8&gt;0,G6/Currency!$B$8,0)</f>
        <v>0</v>
      </c>
      <c r="I6" s="24"/>
      <c r="J6" s="2"/>
      <c r="K6" s="25" t="s">
        <v>154</v>
      </c>
    </row>
    <row r="7" spans="1:11" x14ac:dyDescent="0.2">
      <c r="A7" s="18" t="s">
        <v>155</v>
      </c>
      <c r="B7" s="18" t="s">
        <v>156</v>
      </c>
      <c r="C7" s="18" t="s">
        <v>152</v>
      </c>
      <c r="D7" s="2" t="s">
        <v>153</v>
      </c>
      <c r="E7" s="2">
        <v>1</v>
      </c>
      <c r="F7" s="22"/>
      <c r="G7" s="23">
        <f t="shared" si="0"/>
        <v>0</v>
      </c>
      <c r="H7" s="19">
        <f>IF(Currency!$B$8&gt;0,G7/Currency!$B$8,0)</f>
        <v>0</v>
      </c>
      <c r="I7" s="24"/>
      <c r="J7" s="2"/>
      <c r="K7" s="25" t="s">
        <v>154</v>
      </c>
    </row>
    <row r="8" spans="1:11" x14ac:dyDescent="0.2">
      <c r="A8" s="18" t="s">
        <v>157</v>
      </c>
      <c r="B8" s="18" t="s">
        <v>158</v>
      </c>
      <c r="C8" s="18" t="s">
        <v>152</v>
      </c>
      <c r="D8" s="2" t="s">
        <v>153</v>
      </c>
      <c r="E8" s="2">
        <v>1</v>
      </c>
      <c r="F8" s="22"/>
      <c r="G8" s="23">
        <f t="shared" si="0"/>
        <v>0</v>
      </c>
      <c r="H8" s="19">
        <f>IF(Currency!$B$8&gt;0,G8/Currency!$B$8,0)</f>
        <v>0</v>
      </c>
      <c r="I8" s="24"/>
      <c r="J8" s="2"/>
      <c r="K8" s="25" t="s">
        <v>154</v>
      </c>
    </row>
    <row r="9" spans="1:11" x14ac:dyDescent="0.2">
      <c r="A9" s="18" t="s">
        <v>159</v>
      </c>
      <c r="B9" s="18" t="s">
        <v>160</v>
      </c>
      <c r="C9" s="18" t="s">
        <v>152</v>
      </c>
      <c r="D9" s="2" t="s">
        <v>153</v>
      </c>
      <c r="E9" s="2">
        <v>1</v>
      </c>
      <c r="F9" s="22"/>
      <c r="G9" s="23">
        <f t="shared" si="0"/>
        <v>0</v>
      </c>
      <c r="H9" s="19">
        <f>IF(Currency!$B$8&gt;0,G9/Currency!$B$8,0)</f>
        <v>0</v>
      </c>
      <c r="I9" s="24"/>
      <c r="J9" s="2"/>
      <c r="K9" s="25" t="s">
        <v>154</v>
      </c>
    </row>
    <row r="10" spans="1:11" x14ac:dyDescent="0.2">
      <c r="A10" s="18" t="s">
        <v>161</v>
      </c>
      <c r="B10" s="18" t="s">
        <v>162</v>
      </c>
      <c r="C10" s="18" t="s">
        <v>152</v>
      </c>
      <c r="D10" s="2" t="s">
        <v>153</v>
      </c>
      <c r="E10" s="2">
        <v>1</v>
      </c>
      <c r="F10" s="22"/>
      <c r="G10" s="23">
        <f t="shared" si="0"/>
        <v>0</v>
      </c>
      <c r="H10" s="19">
        <f>IF(Currency!$B$8&gt;0,G10/Currency!$B$8,0)</f>
        <v>0</v>
      </c>
      <c r="I10" s="24"/>
      <c r="J10" s="2"/>
      <c r="K10" s="25" t="s">
        <v>154</v>
      </c>
    </row>
    <row r="11" spans="1:11" x14ac:dyDescent="0.2">
      <c r="A11" s="18" t="s">
        <v>163</v>
      </c>
      <c r="B11" s="18" t="s">
        <v>164</v>
      </c>
      <c r="C11" s="18" t="s">
        <v>152</v>
      </c>
      <c r="D11" s="2" t="s">
        <v>153</v>
      </c>
      <c r="E11" s="2">
        <v>1</v>
      </c>
      <c r="F11" s="22"/>
      <c r="G11" s="23">
        <f t="shared" si="0"/>
        <v>0</v>
      </c>
      <c r="H11" s="19">
        <f>IF(Currency!$B$8&gt;0,G11/Currency!$B$8,0)</f>
        <v>0</v>
      </c>
      <c r="I11" s="24"/>
      <c r="J11" s="2"/>
      <c r="K11" s="25" t="s">
        <v>154</v>
      </c>
    </row>
    <row r="12" spans="1:11" x14ac:dyDescent="0.2">
      <c r="A12" s="18" t="s">
        <v>165</v>
      </c>
      <c r="B12" s="18" t="s">
        <v>166</v>
      </c>
      <c r="C12" s="18" t="s">
        <v>152</v>
      </c>
      <c r="D12" s="2" t="s">
        <v>153</v>
      </c>
      <c r="E12" s="2">
        <v>1</v>
      </c>
      <c r="F12" s="22"/>
      <c r="G12" s="23">
        <f t="shared" si="0"/>
        <v>0</v>
      </c>
      <c r="H12" s="19">
        <f>IF(Currency!$B$8&gt;0,G12/Currency!$B$8,0)</f>
        <v>0</v>
      </c>
      <c r="I12" s="24"/>
      <c r="J12" s="2"/>
      <c r="K12" s="25" t="s">
        <v>154</v>
      </c>
    </row>
    <row r="13" spans="1:11" x14ac:dyDescent="0.2">
      <c r="A13" s="18" t="s">
        <v>167</v>
      </c>
      <c r="B13" s="18" t="s">
        <v>168</v>
      </c>
      <c r="C13" s="18" t="s">
        <v>152</v>
      </c>
      <c r="D13" s="2" t="s">
        <v>153</v>
      </c>
      <c r="E13" s="2">
        <v>1</v>
      </c>
      <c r="F13" s="22"/>
      <c r="G13" s="23">
        <f t="shared" si="0"/>
        <v>0</v>
      </c>
      <c r="H13" s="19">
        <f>IF(Currency!$B$8&gt;0,G13/Currency!$B$8,0)</f>
        <v>0</v>
      </c>
      <c r="I13" s="24"/>
      <c r="J13" s="2"/>
      <c r="K13" s="25" t="s">
        <v>154</v>
      </c>
    </row>
    <row r="14" spans="1:11" x14ac:dyDescent="0.2">
      <c r="A14" s="18" t="s">
        <v>169</v>
      </c>
      <c r="B14" s="18" t="s">
        <v>170</v>
      </c>
      <c r="C14" s="18" t="s">
        <v>152</v>
      </c>
      <c r="D14" s="2" t="s">
        <v>153</v>
      </c>
      <c r="E14" s="2">
        <v>1</v>
      </c>
      <c r="F14" s="22"/>
      <c r="G14" s="23">
        <f t="shared" si="0"/>
        <v>0</v>
      </c>
      <c r="H14" s="19">
        <f>IF(Currency!$B$8&gt;0,G14/Currency!$B$8,0)</f>
        <v>0</v>
      </c>
      <c r="I14" s="24"/>
      <c r="J14" s="2"/>
      <c r="K14" s="25" t="s">
        <v>154</v>
      </c>
    </row>
    <row r="15" spans="1:11" ht="28" x14ac:dyDescent="0.2">
      <c r="A15" s="18" t="s">
        <v>171</v>
      </c>
      <c r="B15" s="18" t="s">
        <v>172</v>
      </c>
      <c r="C15" s="18" t="s">
        <v>152</v>
      </c>
      <c r="D15" s="2" t="s">
        <v>153</v>
      </c>
      <c r="E15" s="2">
        <v>1</v>
      </c>
      <c r="F15" s="22"/>
      <c r="G15" s="23">
        <f t="shared" si="0"/>
        <v>0</v>
      </c>
      <c r="H15" s="19">
        <f>IF(Currency!$B$8&gt;0,G15/Currency!$B$8,0)</f>
        <v>0</v>
      </c>
      <c r="I15" s="24"/>
      <c r="J15" s="2"/>
      <c r="K15" s="25" t="s">
        <v>154</v>
      </c>
    </row>
    <row r="16" spans="1:11" x14ac:dyDescent="0.2">
      <c r="A16" s="18" t="s">
        <v>173</v>
      </c>
      <c r="B16" s="18" t="s">
        <v>174</v>
      </c>
      <c r="C16" s="18" t="s">
        <v>152</v>
      </c>
      <c r="D16" s="2" t="s">
        <v>153</v>
      </c>
      <c r="E16" s="2">
        <v>1</v>
      </c>
      <c r="F16" s="22"/>
      <c r="G16" s="23">
        <f t="shared" si="0"/>
        <v>0</v>
      </c>
      <c r="H16" s="19">
        <f>IF(Currency!$B$8&gt;0,G16/Currency!$B$8,0)</f>
        <v>0</v>
      </c>
      <c r="I16" s="24"/>
      <c r="J16" s="2"/>
      <c r="K16" s="25" t="s">
        <v>154</v>
      </c>
    </row>
    <row r="17" spans="1:11" x14ac:dyDescent="0.2">
      <c r="A17" s="18" t="s">
        <v>175</v>
      </c>
      <c r="B17" s="18" t="s">
        <v>176</v>
      </c>
      <c r="C17" s="18" t="s">
        <v>152</v>
      </c>
      <c r="D17" s="2" t="s">
        <v>153</v>
      </c>
      <c r="E17" s="2">
        <v>1</v>
      </c>
      <c r="F17" s="22"/>
      <c r="G17" s="23">
        <f t="shared" si="0"/>
        <v>0</v>
      </c>
      <c r="H17" s="19">
        <f>IF(Currency!$B$8&gt;0,G17/Currency!$B$8,0)</f>
        <v>0</v>
      </c>
      <c r="I17" s="24"/>
      <c r="J17" s="2"/>
      <c r="K17" s="25" t="s">
        <v>154</v>
      </c>
    </row>
    <row r="18" spans="1:11" ht="28" x14ac:dyDescent="0.2">
      <c r="A18" s="18" t="s">
        <v>177</v>
      </c>
      <c r="B18" s="18" t="s">
        <v>178</v>
      </c>
      <c r="C18" s="18" t="s">
        <v>152</v>
      </c>
      <c r="D18" s="2" t="s">
        <v>153</v>
      </c>
      <c r="E18" s="2">
        <v>1</v>
      </c>
      <c r="F18" s="22"/>
      <c r="G18" s="23">
        <f t="shared" si="0"/>
        <v>0</v>
      </c>
      <c r="H18" s="19">
        <f>IF(Currency!$B$8&gt;0,G18/Currency!$B$8,0)</f>
        <v>0</v>
      </c>
      <c r="I18" s="24"/>
      <c r="J18" s="2"/>
      <c r="K18" s="25" t="s">
        <v>154</v>
      </c>
    </row>
    <row r="19" spans="1:11" ht="28" x14ac:dyDescent="0.2">
      <c r="A19" s="18" t="s">
        <v>179</v>
      </c>
      <c r="B19" s="18" t="s">
        <v>180</v>
      </c>
      <c r="C19" s="18" t="s">
        <v>181</v>
      </c>
      <c r="D19" s="2" t="s">
        <v>153</v>
      </c>
      <c r="E19" s="2">
        <v>1</v>
      </c>
      <c r="F19" s="22"/>
      <c r="G19" s="23">
        <f t="shared" si="0"/>
        <v>0</v>
      </c>
      <c r="H19" s="19">
        <f>IF(Currency!$B$8&gt;0,G19/Currency!$B$8,0)</f>
        <v>0</v>
      </c>
      <c r="I19" s="24"/>
      <c r="J19" s="2"/>
      <c r="K19" s="25" t="s">
        <v>154</v>
      </c>
    </row>
    <row r="20" spans="1:11" x14ac:dyDescent="0.2">
      <c r="A20" s="18" t="s">
        <v>182</v>
      </c>
      <c r="B20" s="18" t="s">
        <v>183</v>
      </c>
      <c r="C20" s="18" t="s">
        <v>184</v>
      </c>
      <c r="D20" s="2" t="s">
        <v>153</v>
      </c>
      <c r="E20" s="2">
        <v>1</v>
      </c>
      <c r="F20" s="22"/>
      <c r="G20" s="23">
        <f t="shared" si="0"/>
        <v>0</v>
      </c>
      <c r="H20" s="19">
        <f>IF(Currency!$B$8&gt;0,G20/Currency!$B$8,0)</f>
        <v>0</v>
      </c>
      <c r="I20" s="24"/>
      <c r="J20" s="2"/>
      <c r="K20" s="25" t="s">
        <v>154</v>
      </c>
    </row>
    <row r="21" spans="1:11" x14ac:dyDescent="0.2">
      <c r="A21" s="18" t="s">
        <v>185</v>
      </c>
      <c r="B21" s="18" t="s">
        <v>186</v>
      </c>
      <c r="C21" s="18" t="s">
        <v>184</v>
      </c>
      <c r="D21" s="2" t="s">
        <v>153</v>
      </c>
      <c r="E21" s="2">
        <v>1</v>
      </c>
      <c r="F21" s="22"/>
      <c r="G21" s="23">
        <f t="shared" si="0"/>
        <v>0</v>
      </c>
      <c r="H21" s="19">
        <f>IF(Currency!$B$8&gt;0,G21/Currency!$B$8,0)</f>
        <v>0</v>
      </c>
      <c r="I21" s="24"/>
      <c r="J21" s="2"/>
      <c r="K21" s="25" t="s">
        <v>154</v>
      </c>
    </row>
    <row r="22" spans="1:11" ht="28" x14ac:dyDescent="0.2">
      <c r="A22" s="18" t="s">
        <v>187</v>
      </c>
      <c r="B22" s="18" t="s">
        <v>188</v>
      </c>
      <c r="C22" s="18" t="s">
        <v>189</v>
      </c>
      <c r="D22" s="2" t="s">
        <v>153</v>
      </c>
      <c r="E22" s="2">
        <v>1</v>
      </c>
      <c r="F22" s="22"/>
      <c r="G22" s="23">
        <f t="shared" si="0"/>
        <v>0</v>
      </c>
      <c r="H22" s="19">
        <f>IF(Currency!$B$8&gt;0,G22/Currency!$B$8,0)</f>
        <v>0</v>
      </c>
      <c r="I22" s="24"/>
      <c r="J22" s="2"/>
      <c r="K22" s="25" t="s">
        <v>154</v>
      </c>
    </row>
    <row r="23" spans="1:11" x14ac:dyDescent="0.2">
      <c r="A23" s="18" t="s">
        <v>190</v>
      </c>
      <c r="B23" s="18" t="s">
        <v>191</v>
      </c>
      <c r="C23" s="18" t="s">
        <v>192</v>
      </c>
      <c r="D23" s="2" t="s">
        <v>153</v>
      </c>
      <c r="E23" s="2">
        <v>1</v>
      </c>
      <c r="F23" s="22"/>
      <c r="G23" s="23">
        <f t="shared" si="0"/>
        <v>0</v>
      </c>
      <c r="H23" s="19">
        <f>IF(Currency!$B$8&gt;0,G23/Currency!$B$8,0)</f>
        <v>0</v>
      </c>
      <c r="I23" s="24"/>
      <c r="J23" s="2"/>
      <c r="K23" s="25" t="s">
        <v>154</v>
      </c>
    </row>
    <row r="24" spans="1:11" x14ac:dyDescent="0.2">
      <c r="A24" s="18" t="s">
        <v>193</v>
      </c>
      <c r="B24" s="18" t="s">
        <v>194</v>
      </c>
      <c r="C24" s="18" t="s">
        <v>195</v>
      </c>
      <c r="D24" s="2" t="s">
        <v>153</v>
      </c>
      <c r="E24" s="2">
        <v>1</v>
      </c>
      <c r="F24" s="22"/>
      <c r="G24" s="23">
        <f t="shared" si="0"/>
        <v>0</v>
      </c>
      <c r="H24" s="19">
        <f>IF(Currency!$B$8&gt;0,G24/Currency!$B$8,0)</f>
        <v>0</v>
      </c>
      <c r="I24" s="24"/>
      <c r="J24" s="2"/>
      <c r="K24" s="25" t="s">
        <v>154</v>
      </c>
    </row>
    <row r="25" spans="1:11" ht="28" x14ac:dyDescent="0.2">
      <c r="A25" s="18" t="s">
        <v>196</v>
      </c>
      <c r="B25" s="18" t="s">
        <v>197</v>
      </c>
      <c r="C25" s="18" t="s">
        <v>198</v>
      </c>
      <c r="D25" s="2" t="s">
        <v>153</v>
      </c>
      <c r="E25" s="2">
        <v>1</v>
      </c>
      <c r="F25" s="22"/>
      <c r="G25" s="23">
        <f t="shared" si="0"/>
        <v>0</v>
      </c>
      <c r="H25" s="19">
        <f>IF(Currency!$B$8&gt;0,G25/Currency!$B$8,0)</f>
        <v>0</v>
      </c>
      <c r="I25" s="24"/>
      <c r="J25" s="2"/>
      <c r="K25" s="25" t="s">
        <v>154</v>
      </c>
    </row>
    <row r="26" spans="1:11" ht="28" x14ac:dyDescent="0.2">
      <c r="A26" s="18" t="s">
        <v>199</v>
      </c>
      <c r="B26" s="18" t="s">
        <v>200</v>
      </c>
      <c r="C26" s="18" t="s">
        <v>201</v>
      </c>
      <c r="D26" s="2" t="s">
        <v>153</v>
      </c>
      <c r="E26" s="2">
        <v>20</v>
      </c>
      <c r="F26" s="22"/>
      <c r="G26" s="23">
        <f t="shared" si="0"/>
        <v>0</v>
      </c>
      <c r="H26" s="19">
        <f>IF(Currency!$B$8&gt;0,G26/Currency!$B$8,0)</f>
        <v>0</v>
      </c>
      <c r="I26" s="24"/>
      <c r="J26" s="2"/>
      <c r="K26" s="25" t="s">
        <v>154</v>
      </c>
    </row>
    <row r="27" spans="1:11" x14ac:dyDescent="0.2">
      <c r="A27" s="7" t="s">
        <v>202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">
      <c r="A28" s="18" t="s">
        <v>203</v>
      </c>
      <c r="B28" s="2"/>
      <c r="C28" s="2"/>
      <c r="D28" s="2"/>
      <c r="E28" s="2"/>
      <c r="F28" s="22"/>
      <c r="G28" s="23">
        <f t="shared" ref="G28:G35" si="1">N(E28)*N(F28)</f>
        <v>0</v>
      </c>
      <c r="H28" s="19">
        <f>IF(Currency!$B$8&gt;0,G28/Currency!$B$8,0)</f>
        <v>0</v>
      </c>
      <c r="I28" s="24"/>
      <c r="J28" s="2"/>
      <c r="K28" s="25" t="str">
        <f t="shared" ref="K28:K35" si="2">IF(B28="","",IF(D28="Optional","N","Y"))</f>
        <v/>
      </c>
    </row>
    <row r="29" spans="1:11" x14ac:dyDescent="0.2">
      <c r="A29" s="18" t="s">
        <v>204</v>
      </c>
      <c r="B29" s="2"/>
      <c r="C29" s="2"/>
      <c r="D29" s="2"/>
      <c r="E29" s="2"/>
      <c r="F29" s="22"/>
      <c r="G29" s="23">
        <f t="shared" si="1"/>
        <v>0</v>
      </c>
      <c r="H29" s="19">
        <f>IF(Currency!$B$8&gt;0,G29/Currency!$B$8,0)</f>
        <v>0</v>
      </c>
      <c r="I29" s="24"/>
      <c r="J29" s="2"/>
      <c r="K29" s="25" t="str">
        <f t="shared" si="2"/>
        <v/>
      </c>
    </row>
    <row r="30" spans="1:11" x14ac:dyDescent="0.2">
      <c r="A30" s="18" t="s">
        <v>205</v>
      </c>
      <c r="B30" s="2"/>
      <c r="C30" s="2"/>
      <c r="D30" s="2"/>
      <c r="E30" s="2"/>
      <c r="F30" s="22"/>
      <c r="G30" s="23">
        <f t="shared" si="1"/>
        <v>0</v>
      </c>
      <c r="H30" s="19">
        <f>IF(Currency!$B$8&gt;0,G30/Currency!$B$8,0)</f>
        <v>0</v>
      </c>
      <c r="I30" s="24"/>
      <c r="J30" s="2"/>
      <c r="K30" s="25" t="str">
        <f t="shared" si="2"/>
        <v/>
      </c>
    </row>
    <row r="31" spans="1:11" x14ac:dyDescent="0.2">
      <c r="A31" s="18" t="s">
        <v>206</v>
      </c>
      <c r="B31" s="2"/>
      <c r="C31" s="2"/>
      <c r="D31" s="2"/>
      <c r="E31" s="2"/>
      <c r="F31" s="22"/>
      <c r="G31" s="23">
        <f t="shared" si="1"/>
        <v>0</v>
      </c>
      <c r="H31" s="19">
        <f>IF(Currency!$B$8&gt;0,G31/Currency!$B$8,0)</f>
        <v>0</v>
      </c>
      <c r="I31" s="24"/>
      <c r="J31" s="2"/>
      <c r="K31" s="25" t="str">
        <f t="shared" si="2"/>
        <v/>
      </c>
    </row>
    <row r="32" spans="1:11" x14ac:dyDescent="0.2">
      <c r="A32" s="18" t="s">
        <v>207</v>
      </c>
      <c r="B32" s="2"/>
      <c r="C32" s="2"/>
      <c r="D32" s="2"/>
      <c r="E32" s="2"/>
      <c r="F32" s="22"/>
      <c r="G32" s="23">
        <f t="shared" si="1"/>
        <v>0</v>
      </c>
      <c r="H32" s="19">
        <f>IF(Currency!$B$8&gt;0,G32/Currency!$B$8,0)</f>
        <v>0</v>
      </c>
      <c r="I32" s="24"/>
      <c r="J32" s="2"/>
      <c r="K32" s="25" t="str">
        <f t="shared" si="2"/>
        <v/>
      </c>
    </row>
    <row r="33" spans="1:11" x14ac:dyDescent="0.2">
      <c r="A33" s="18" t="s">
        <v>208</v>
      </c>
      <c r="B33" s="2"/>
      <c r="C33" s="2"/>
      <c r="D33" s="2"/>
      <c r="E33" s="2"/>
      <c r="F33" s="22"/>
      <c r="G33" s="23">
        <f t="shared" si="1"/>
        <v>0</v>
      </c>
      <c r="H33" s="19">
        <f>IF(Currency!$B$8&gt;0,G33/Currency!$B$8,0)</f>
        <v>0</v>
      </c>
      <c r="I33" s="24"/>
      <c r="J33" s="2"/>
      <c r="K33" s="25" t="str">
        <f t="shared" si="2"/>
        <v/>
      </c>
    </row>
    <row r="34" spans="1:11" x14ac:dyDescent="0.2">
      <c r="A34" s="18" t="s">
        <v>209</v>
      </c>
      <c r="B34" s="2"/>
      <c r="C34" s="2"/>
      <c r="D34" s="2"/>
      <c r="E34" s="2"/>
      <c r="F34" s="22"/>
      <c r="G34" s="23">
        <f t="shared" si="1"/>
        <v>0</v>
      </c>
      <c r="H34" s="19">
        <f>IF(Currency!$B$8&gt;0,G34/Currency!$B$8,0)</f>
        <v>0</v>
      </c>
      <c r="I34" s="24"/>
      <c r="J34" s="2"/>
      <c r="K34" s="25" t="str">
        <f t="shared" si="2"/>
        <v/>
      </c>
    </row>
    <row r="35" spans="1:11" x14ac:dyDescent="0.2">
      <c r="A35" s="18" t="s">
        <v>210</v>
      </c>
      <c r="B35" s="2"/>
      <c r="C35" s="2"/>
      <c r="D35" s="2"/>
      <c r="E35" s="2"/>
      <c r="F35" s="22"/>
      <c r="G35" s="23">
        <f t="shared" si="1"/>
        <v>0</v>
      </c>
      <c r="H35" s="19">
        <f>IF(Currency!$B$8&gt;0,G35/Currency!$B$8,0)</f>
        <v>0</v>
      </c>
      <c r="I35" s="24"/>
      <c r="J35" s="2"/>
      <c r="K35" s="25" t="str">
        <f t="shared" si="2"/>
        <v/>
      </c>
    </row>
    <row r="36" spans="1:11" x14ac:dyDescent="0.2">
      <c r="A36" s="7" t="s">
        <v>211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ht="28" x14ac:dyDescent="0.2">
      <c r="A37" s="18" t="s">
        <v>212</v>
      </c>
      <c r="B37" s="18" t="s">
        <v>213</v>
      </c>
      <c r="C37" s="18" t="s">
        <v>214</v>
      </c>
      <c r="D37" s="18" t="s">
        <v>215</v>
      </c>
      <c r="E37" s="2"/>
      <c r="F37" s="22"/>
      <c r="G37" s="23">
        <f>N(E37)*N(F37)</f>
        <v>0</v>
      </c>
      <c r="H37" s="19">
        <f>IF(Currency!$B$8&gt;0,G37/Currency!$B$8,0)</f>
        <v>0</v>
      </c>
      <c r="I37" s="24"/>
      <c r="J37" s="2"/>
      <c r="K37" s="25" t="s">
        <v>216</v>
      </c>
    </row>
    <row r="38" spans="1:11" x14ac:dyDescent="0.2">
      <c r="A38" s="18" t="s">
        <v>217</v>
      </c>
      <c r="B38" s="18" t="s">
        <v>218</v>
      </c>
      <c r="C38" s="18" t="s">
        <v>214</v>
      </c>
      <c r="D38" s="18" t="s">
        <v>215</v>
      </c>
      <c r="E38" s="2"/>
      <c r="F38" s="22"/>
      <c r="G38" s="23">
        <f>N(E38)*N(F38)</f>
        <v>0</v>
      </c>
      <c r="H38" s="19">
        <f>IF(Currency!$B$8&gt;0,G38/Currency!$B$8,0)</f>
        <v>0</v>
      </c>
      <c r="I38" s="24"/>
      <c r="J38" s="2"/>
      <c r="K38" s="25" t="s">
        <v>216</v>
      </c>
    </row>
    <row r="39" spans="1:11" x14ac:dyDescent="0.2">
      <c r="A39" s="18" t="s">
        <v>219</v>
      </c>
      <c r="B39" s="18" t="s">
        <v>218</v>
      </c>
      <c r="C39" s="18" t="s">
        <v>214</v>
      </c>
      <c r="D39" s="18" t="s">
        <v>215</v>
      </c>
      <c r="E39" s="2"/>
      <c r="F39" s="22"/>
      <c r="G39" s="23">
        <f>N(E39)*N(F39)</f>
        <v>0</v>
      </c>
      <c r="H39" s="19">
        <f>IF(Currency!$B$8&gt;0,G39/Currency!$B$8,0)</f>
        <v>0</v>
      </c>
      <c r="I39" s="24"/>
      <c r="J39" s="2"/>
      <c r="K39" s="25" t="s">
        <v>216</v>
      </c>
    </row>
    <row r="40" spans="1:11" x14ac:dyDescent="0.2">
      <c r="A40" s="18" t="s">
        <v>220</v>
      </c>
      <c r="B40" s="18" t="s">
        <v>218</v>
      </c>
      <c r="C40" s="18" t="s">
        <v>214</v>
      </c>
      <c r="D40" s="18" t="s">
        <v>215</v>
      </c>
      <c r="E40" s="2"/>
      <c r="F40" s="22"/>
      <c r="G40" s="23">
        <f>N(E40)*N(F40)</f>
        <v>0</v>
      </c>
      <c r="H40" s="19">
        <f>IF(Currency!$B$8&gt;0,G40/Currency!$B$8,0)</f>
        <v>0</v>
      </c>
      <c r="I40" s="24"/>
      <c r="J40" s="2"/>
      <c r="K40" s="25" t="s">
        <v>216</v>
      </c>
    </row>
    <row r="41" spans="1:1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">
      <c r="A42" s="4"/>
      <c r="B42" s="7" t="s">
        <v>221</v>
      </c>
      <c r="C42" s="4"/>
      <c r="D42" s="4"/>
      <c r="E42" s="4"/>
      <c r="F42" s="4"/>
      <c r="G42" s="26">
        <f>SUMPRODUCT((C6:C35&lt;&gt;"H")*(K6:K35="Y")*G6:G35)</f>
        <v>0</v>
      </c>
      <c r="H42" s="27">
        <f>SUMPRODUCT((C6:C35&lt;&gt;"H")*(K6:K35="Y")*H6:H35)</f>
        <v>0</v>
      </c>
      <c r="I42" s="4"/>
      <c r="J42" s="4"/>
      <c r="K42" s="4"/>
    </row>
    <row r="43" spans="1:11" x14ac:dyDescent="0.2">
      <c r="A43" s="4"/>
      <c r="B43" s="7" t="s">
        <v>222</v>
      </c>
      <c r="C43" s="4"/>
      <c r="D43" s="4"/>
      <c r="E43" s="4"/>
      <c r="F43" s="4"/>
      <c r="G43" s="7">
        <f>COUNTBLANK(F6:F26)</f>
        <v>21</v>
      </c>
      <c r="H43" s="4"/>
      <c r="I43" s="4"/>
      <c r="J43" s="4"/>
      <c r="K43" s="4"/>
    </row>
    <row r="44" spans="1:1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ht="17" x14ac:dyDescent="0.2">
      <c r="A45" s="3" t="s">
        <v>223</v>
      </c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31.5" customHeight="1" x14ac:dyDescent="0.2">
      <c r="A46" s="20" t="s">
        <v>224</v>
      </c>
      <c r="B46" s="20" t="s">
        <v>225</v>
      </c>
      <c r="C46" s="20" t="s">
        <v>226</v>
      </c>
      <c r="D46" s="20" t="s">
        <v>227</v>
      </c>
      <c r="E46" s="20"/>
      <c r="F46" s="20" t="str">
        <f>"Annual price ("&amp;Currency!$B$4&amp;")"</f>
        <v>Annual price (EUR)</v>
      </c>
      <c r="G46" s="20"/>
      <c r="H46" s="20" t="s">
        <v>228</v>
      </c>
      <c r="I46" s="20"/>
      <c r="J46" s="20" t="s">
        <v>229</v>
      </c>
      <c r="K46" s="28"/>
    </row>
    <row r="47" spans="1:11" x14ac:dyDescent="0.2">
      <c r="A47" s="18" t="s">
        <v>230</v>
      </c>
      <c r="B47" s="2"/>
      <c r="C47" s="2"/>
      <c r="D47" s="2"/>
      <c r="E47" s="1"/>
      <c r="F47" s="22"/>
      <c r="G47" s="1"/>
      <c r="H47" s="19">
        <f>IF(Currency!$B$8&gt;0,N(F47)/Currency!$B$8,0)</f>
        <v>0</v>
      </c>
      <c r="I47" s="1"/>
      <c r="J47" s="2"/>
      <c r="K47" s="1"/>
    </row>
    <row r="48" spans="1:11" x14ac:dyDescent="0.2">
      <c r="A48" s="18" t="s">
        <v>231</v>
      </c>
      <c r="B48" s="2"/>
      <c r="C48" s="2"/>
      <c r="D48" s="2"/>
      <c r="E48" s="1"/>
      <c r="F48" s="22"/>
      <c r="G48" s="1"/>
      <c r="H48" s="19">
        <f>IF(Currency!$B$8&gt;0,N(F48)/Currency!$B$8,0)</f>
        <v>0</v>
      </c>
      <c r="I48" s="1"/>
      <c r="J48" s="2"/>
      <c r="K48" s="1"/>
    </row>
    <row r="49" spans="1:11" x14ac:dyDescent="0.2">
      <c r="A49" s="18" t="s">
        <v>232</v>
      </c>
      <c r="B49" s="2"/>
      <c r="C49" s="2"/>
      <c r="D49" s="2"/>
      <c r="E49" s="1"/>
      <c r="F49" s="22"/>
      <c r="G49" s="1"/>
      <c r="H49" s="19">
        <f>IF(Currency!$B$8&gt;0,N(F49)/Currency!$B$8,0)</f>
        <v>0</v>
      </c>
      <c r="I49" s="1"/>
      <c r="J49" s="2"/>
      <c r="K49" s="1"/>
    </row>
    <row r="50" spans="1:11" x14ac:dyDescent="0.2">
      <c r="A50" s="18" t="s">
        <v>233</v>
      </c>
      <c r="B50" s="2"/>
      <c r="C50" s="2"/>
      <c r="D50" s="2"/>
      <c r="E50" s="1"/>
      <c r="F50" s="22"/>
      <c r="G50" s="1"/>
      <c r="H50" s="19">
        <f>IF(Currency!$B$8&gt;0,N(F50)/Currency!$B$8,0)</f>
        <v>0</v>
      </c>
      <c r="I50" s="1"/>
      <c r="J50" s="2"/>
      <c r="K50" s="1"/>
    </row>
    <row r="51" spans="1:11" x14ac:dyDescent="0.2">
      <c r="A51" s="18" t="s">
        <v>234</v>
      </c>
      <c r="B51" s="2"/>
      <c r="C51" s="2"/>
      <c r="D51" s="2"/>
      <c r="E51" s="1"/>
      <c r="F51" s="22"/>
      <c r="G51" s="1"/>
      <c r="H51" s="19">
        <f>IF(Currency!$B$8&gt;0,N(F51)/Currency!$B$8,0)</f>
        <v>0</v>
      </c>
      <c r="I51" s="1"/>
      <c r="J51" s="2"/>
      <c r="K51" s="1"/>
    </row>
    <row r="52" spans="1:11" x14ac:dyDescent="0.2">
      <c r="A52" s="4"/>
      <c r="B52" s="7" t="s">
        <v>235</v>
      </c>
      <c r="C52" s="4"/>
      <c r="D52" s="4"/>
      <c r="E52" s="4"/>
      <c r="F52" s="26">
        <f>SUM(F47:F51)</f>
        <v>0</v>
      </c>
      <c r="G52" s="4"/>
      <c r="H52" s="27">
        <f>SUM(H47:H51)</f>
        <v>0</v>
      </c>
      <c r="I52" s="4"/>
      <c r="J52" s="4"/>
      <c r="K52" s="4"/>
    </row>
    <row r="53" spans="1:11" x14ac:dyDescent="0.2">
      <c r="A53" s="4"/>
      <c r="B53" s="8" t="s">
        <v>236</v>
      </c>
      <c r="C53" s="4"/>
      <c r="D53" s="4"/>
      <c r="E53" s="4"/>
      <c r="F53" s="29"/>
      <c r="G53" s="4"/>
      <c r="H53" s="4"/>
      <c r="I53" s="4"/>
      <c r="J53" s="4"/>
      <c r="K53" s="4"/>
    </row>
    <row r="54" spans="1:11" x14ac:dyDescent="0.2">
      <c r="A54" s="5" t="s">
        <v>237</v>
      </c>
      <c r="B54" s="4"/>
      <c r="C54" s="4"/>
      <c r="D54" s="4"/>
      <c r="E54" s="4"/>
      <c r="F54" s="4"/>
      <c r="G54" s="4"/>
      <c r="H54" s="4"/>
      <c r="I54" s="4"/>
      <c r="J54" s="4"/>
      <c r="K54" s="4"/>
    </row>
  </sheetData>
  <sheetProtection sheet="1" formatCells="0" formatColumns="0" formatRows="0"/>
  <dataValidations count="4">
    <dataValidation type="decimal" operator="greaterThanOrEqual" allowBlank="1" sqref="E6:F40 F47:F51" xr:uid="{00000000-0002-0000-0500-000000000000}">
      <formula1>0</formula1>
      <formula2>0</formula2>
    </dataValidation>
    <dataValidation type="list" allowBlank="1" sqref="D6:D26 D28:D35" xr:uid="{00000000-0002-0000-0500-000001000000}">
      <formula1>"Mandatory,Recommended,Optional"</formula1>
      <formula2>0</formula2>
    </dataValidation>
    <dataValidation type="list" allowBlank="1" sqref="C28:C35" xr:uid="{00000000-0002-0000-0500-000003000000}">
      <formula1>"D,I,SIV,T,S,TR,L"</formula1>
      <formula2>0</formula2>
    </dataValidation>
    <dataValidation type="list" allowBlank="1" sqref="K6:K40 B47:D51" xr:uid="{00000000-0002-0000-0500-000004000000}">
      <formula1>"Y,N"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20"/>
  <sheetViews>
    <sheetView zoomScaleNormal="100" workbookViewId="0"/>
  </sheetViews>
  <sheetFormatPr baseColWidth="10" defaultColWidth="8.6640625" defaultRowHeight="15" x14ac:dyDescent="0.2"/>
  <cols>
    <col min="1" max="1" width="9" customWidth="1"/>
    <col min="2" max="2" width="64" customWidth="1"/>
    <col min="3" max="3" width="22" customWidth="1"/>
    <col min="4" max="4" width="28" customWidth="1"/>
  </cols>
  <sheetData>
    <row r="1" spans="1:4" ht="17" x14ac:dyDescent="0.2">
      <c r="A1" s="3" t="s">
        <v>238</v>
      </c>
      <c r="B1" s="4"/>
      <c r="C1" s="4"/>
      <c r="D1" s="4"/>
    </row>
    <row r="2" spans="1:4" x14ac:dyDescent="0.2">
      <c r="A2" s="5" t="s">
        <v>239</v>
      </c>
      <c r="B2" s="4"/>
      <c r="C2" s="4"/>
      <c r="D2" s="4"/>
    </row>
    <row r="3" spans="1:4" x14ac:dyDescent="0.2">
      <c r="A3" s="4"/>
      <c r="B3" s="4"/>
      <c r="C3" s="4"/>
      <c r="D3" s="4"/>
    </row>
    <row r="4" spans="1:4" ht="31.5" customHeight="1" x14ac:dyDescent="0.2">
      <c r="A4" s="20" t="s">
        <v>240</v>
      </c>
      <c r="B4" s="20" t="s">
        <v>241</v>
      </c>
      <c r="C4" s="20" t="s">
        <v>146</v>
      </c>
      <c r="D4" s="20" t="s">
        <v>242</v>
      </c>
    </row>
    <row r="5" spans="1:4" x14ac:dyDescent="0.2">
      <c r="A5" s="18" t="s">
        <v>243</v>
      </c>
      <c r="B5" s="18" t="s">
        <v>244</v>
      </c>
      <c r="C5" s="30"/>
      <c r="D5" s="18" t="s">
        <v>245</v>
      </c>
    </row>
    <row r="6" spans="1:4" x14ac:dyDescent="0.2">
      <c r="A6" s="18" t="s">
        <v>152</v>
      </c>
      <c r="B6" s="18" t="s">
        <v>246</v>
      </c>
      <c r="C6" s="31">
        <f>SUMPRODUCT(('Annex D Pricing'!C6:C35="D")*('Annex D Pricing'!K6:K35="Y")*'Annex D Pricing'!H6:H35)</f>
        <v>0</v>
      </c>
      <c r="D6" s="18" t="s">
        <v>247</v>
      </c>
    </row>
    <row r="7" spans="1:4" x14ac:dyDescent="0.2">
      <c r="A7" s="18" t="s">
        <v>184</v>
      </c>
      <c r="B7" s="18" t="s">
        <v>248</v>
      </c>
      <c r="C7" s="31">
        <f>SUMPRODUCT(('Annex D Pricing'!C6:C35="I")*('Annex D Pricing'!K6:K35="Y")*'Annex D Pricing'!H6:H35)</f>
        <v>0</v>
      </c>
      <c r="D7" s="18" t="s">
        <v>247</v>
      </c>
    </row>
    <row r="8" spans="1:4" x14ac:dyDescent="0.2">
      <c r="A8" s="18" t="s">
        <v>189</v>
      </c>
      <c r="B8" s="18" t="s">
        <v>249</v>
      </c>
      <c r="C8" s="31">
        <f>SUMPRODUCT(('Annex D Pricing'!C6:C35="SIV")*('Annex D Pricing'!K6:K35="Y")*'Annex D Pricing'!H6:H35)</f>
        <v>0</v>
      </c>
      <c r="D8" s="18" t="s">
        <v>247</v>
      </c>
    </row>
    <row r="9" spans="1:4" x14ac:dyDescent="0.2">
      <c r="A9" s="18" t="s">
        <v>192</v>
      </c>
      <c r="B9" s="18" t="s">
        <v>191</v>
      </c>
      <c r="C9" s="31">
        <f>SUMPRODUCT(('Annex D Pricing'!C6:C35="T")*('Annex D Pricing'!K6:K35="Y")*'Annex D Pricing'!H6:H35)</f>
        <v>0</v>
      </c>
      <c r="D9" s="18" t="s">
        <v>247</v>
      </c>
    </row>
    <row r="10" spans="1:4" x14ac:dyDescent="0.2">
      <c r="A10" s="18" t="s">
        <v>181</v>
      </c>
      <c r="B10" s="18" t="s">
        <v>250</v>
      </c>
      <c r="C10" s="31">
        <f>SUMPRODUCT(('Annex D Pricing'!C6:C35="S")*('Annex D Pricing'!K6:K35="Y")*'Annex D Pricing'!H6:H35)</f>
        <v>0</v>
      </c>
      <c r="D10" s="18" t="s">
        <v>247</v>
      </c>
    </row>
    <row r="11" spans="1:4" x14ac:dyDescent="0.2">
      <c r="A11" s="18" t="s">
        <v>195</v>
      </c>
      <c r="B11" s="18" t="s">
        <v>251</v>
      </c>
      <c r="C11" s="31">
        <f>SUMPRODUCT(('Annex D Pricing'!C6:C35="TR")*('Annex D Pricing'!K6:K35="Y")*'Annex D Pricing'!H6:H35)</f>
        <v>0</v>
      </c>
      <c r="D11" s="18" t="s">
        <v>247</v>
      </c>
    </row>
    <row r="12" spans="1:4" x14ac:dyDescent="0.2">
      <c r="A12" s="18" t="s">
        <v>198</v>
      </c>
      <c r="B12" s="18" t="s">
        <v>252</v>
      </c>
      <c r="C12" s="31">
        <f>SUMPRODUCT(('Annex D Pricing'!C6:C35="L")*('Annex D Pricing'!K6:K35="Y")*'Annex D Pricing'!H6:H35)</f>
        <v>0</v>
      </c>
      <c r="D12" s="18" t="s">
        <v>247</v>
      </c>
    </row>
    <row r="13" spans="1:4" x14ac:dyDescent="0.2">
      <c r="A13" s="18" t="s">
        <v>253</v>
      </c>
      <c r="B13" s="18" t="s">
        <v>254</v>
      </c>
      <c r="C13" s="31">
        <f>'Annex D Pricing'!H52</f>
        <v>0</v>
      </c>
      <c r="D13" s="18" t="s">
        <v>255</v>
      </c>
    </row>
    <row r="14" spans="1:4" ht="28" x14ac:dyDescent="0.2">
      <c r="A14" s="18" t="s">
        <v>256</v>
      </c>
      <c r="B14" s="18" t="s">
        <v>257</v>
      </c>
      <c r="C14" s="31">
        <f>IF(Currency!$B$8&gt;0,20*N('Annex D Pricing'!F26)/Currency!$B$8,0)</f>
        <v>0</v>
      </c>
      <c r="D14" s="18" t="s">
        <v>258</v>
      </c>
    </row>
    <row r="15" spans="1:4" x14ac:dyDescent="0.2">
      <c r="A15" s="4"/>
      <c r="B15" s="7" t="s">
        <v>259</v>
      </c>
      <c r="C15" s="32">
        <f>SUM(C5:C14)</f>
        <v>0</v>
      </c>
      <c r="D15" s="4"/>
    </row>
    <row r="16" spans="1:4" x14ac:dyDescent="0.2">
      <c r="A16" s="4"/>
      <c r="B16" s="8" t="s">
        <v>260</v>
      </c>
      <c r="C16" s="33">
        <f>C15-C5</f>
        <v>0</v>
      </c>
      <c r="D16" s="4"/>
    </row>
    <row r="17" spans="1:4" x14ac:dyDescent="0.2">
      <c r="A17" s="4"/>
      <c r="B17" s="4"/>
      <c r="C17" s="4"/>
      <c r="D17" s="4"/>
    </row>
    <row r="18" spans="1:4" x14ac:dyDescent="0.2">
      <c r="A18" s="4"/>
      <c r="B18" s="8" t="s">
        <v>261</v>
      </c>
      <c r="C18" s="4" t="str">
        <f>Currency!$B$4&amp;" @ "&amp;TEXT(Currency!$B$8,"0.0000")</f>
        <v>EUR @ 1.0000</v>
      </c>
      <c r="D18" s="4"/>
    </row>
    <row r="19" spans="1:4" x14ac:dyDescent="0.2">
      <c r="A19" s="4"/>
      <c r="B19" s="4"/>
      <c r="C19" s="4"/>
      <c r="D19" s="4"/>
    </row>
    <row r="20" spans="1:4" x14ac:dyDescent="0.2">
      <c r="A20" s="5" t="s">
        <v>262</v>
      </c>
      <c r="B20" s="4"/>
      <c r="C20" s="4"/>
      <c r="D20" s="4"/>
    </row>
  </sheetData>
  <sheetProtection sheet="1" formatCells="0" formatColumns="0" formatRows="0"/>
  <pageMargins left="0.75" right="0.75" top="1" bottom="1" header="0.511811023622047" footer="0.511811023622047"/>
  <pageSetup paperSize="9" fitToHeight="0" orientation="landscape" horizontalDpi="300" verticalDpi="30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8"/>
  <sheetViews>
    <sheetView zoomScaleNormal="100" workbookViewId="0"/>
  </sheetViews>
  <sheetFormatPr baseColWidth="10" defaultColWidth="8.6640625" defaultRowHeight="15" x14ac:dyDescent="0.2"/>
  <cols>
    <col min="1" max="1" width="9" customWidth="1"/>
    <col min="2" max="3" width="46" customWidth="1"/>
    <col min="4" max="4" width="11" customWidth="1"/>
    <col min="5" max="5" width="12" customWidth="1"/>
    <col min="6" max="6" width="32" customWidth="1"/>
  </cols>
  <sheetData>
    <row r="1" spans="1:6" ht="17" x14ac:dyDescent="0.2">
      <c r="A1" s="3" t="s">
        <v>263</v>
      </c>
      <c r="B1" s="4"/>
      <c r="C1" s="4"/>
      <c r="D1" s="4"/>
      <c r="E1" s="4"/>
      <c r="F1" s="4"/>
    </row>
    <row r="2" spans="1:6" x14ac:dyDescent="0.2">
      <c r="A2" s="5" t="s">
        <v>264</v>
      </c>
      <c r="B2" s="4"/>
      <c r="C2" s="4"/>
      <c r="D2" s="4"/>
      <c r="E2" s="4"/>
      <c r="F2" s="4"/>
    </row>
    <row r="3" spans="1:6" x14ac:dyDescent="0.2">
      <c r="A3" s="4"/>
      <c r="B3" s="4"/>
      <c r="C3" s="4"/>
      <c r="D3" s="4"/>
      <c r="E3" s="4"/>
      <c r="F3" s="4"/>
    </row>
    <row r="4" spans="1:6" ht="31.5" customHeight="1" x14ac:dyDescent="0.2">
      <c r="A4" s="20" t="s">
        <v>44</v>
      </c>
      <c r="B4" s="20" t="s">
        <v>265</v>
      </c>
      <c r="C4" s="20" t="s">
        <v>266</v>
      </c>
      <c r="D4" s="20" t="s">
        <v>267</v>
      </c>
      <c r="E4" s="20" t="s">
        <v>268</v>
      </c>
      <c r="F4" s="20" t="s">
        <v>269</v>
      </c>
    </row>
    <row r="5" spans="1:6" x14ac:dyDescent="0.2">
      <c r="A5" s="7" t="s">
        <v>270</v>
      </c>
      <c r="B5" s="4"/>
      <c r="C5" s="4"/>
      <c r="D5" s="4"/>
      <c r="E5" s="4"/>
      <c r="F5" s="4"/>
    </row>
    <row r="6" spans="1:6" x14ac:dyDescent="0.2">
      <c r="A6" s="18" t="s">
        <v>271</v>
      </c>
      <c r="B6" s="18" t="s">
        <v>272</v>
      </c>
      <c r="C6" s="2"/>
      <c r="D6" s="34"/>
      <c r="E6" s="35"/>
      <c r="F6" s="34"/>
    </row>
    <row r="7" spans="1:6" x14ac:dyDescent="0.2">
      <c r="A7" s="18" t="s">
        <v>273</v>
      </c>
      <c r="B7" s="18" t="s">
        <v>274</v>
      </c>
      <c r="C7" s="2"/>
      <c r="D7" s="34"/>
      <c r="E7" s="35"/>
      <c r="F7" s="34"/>
    </row>
    <row r="8" spans="1:6" x14ac:dyDescent="0.2">
      <c r="A8" s="18" t="s">
        <v>275</v>
      </c>
      <c r="B8" s="18" t="s">
        <v>276</v>
      </c>
      <c r="C8" s="2"/>
      <c r="D8" s="34"/>
      <c r="E8" s="35"/>
      <c r="F8" s="34"/>
    </row>
    <row r="9" spans="1:6" x14ac:dyDescent="0.2">
      <c r="A9" s="18" t="s">
        <v>277</v>
      </c>
      <c r="B9" s="18" t="s">
        <v>278</v>
      </c>
      <c r="C9" s="2"/>
      <c r="D9" s="34"/>
      <c r="E9" s="35"/>
      <c r="F9" s="34"/>
    </row>
    <row r="10" spans="1:6" x14ac:dyDescent="0.2">
      <c r="A10" s="18" t="s">
        <v>279</v>
      </c>
      <c r="B10" s="18" t="s">
        <v>280</v>
      </c>
      <c r="C10" s="2"/>
      <c r="D10" s="34"/>
      <c r="E10" s="35"/>
      <c r="F10" s="34"/>
    </row>
    <row r="11" spans="1:6" x14ac:dyDescent="0.2">
      <c r="A11" s="18" t="s">
        <v>281</v>
      </c>
      <c r="B11" s="18" t="s">
        <v>282</v>
      </c>
      <c r="C11" s="2"/>
      <c r="D11" s="34"/>
      <c r="E11" s="35"/>
      <c r="F11" s="34"/>
    </row>
    <row r="12" spans="1:6" x14ac:dyDescent="0.2">
      <c r="A12" s="18" t="s">
        <v>283</v>
      </c>
      <c r="B12" s="18" t="s">
        <v>284</v>
      </c>
      <c r="C12" s="2"/>
      <c r="D12" s="34"/>
      <c r="E12" s="35"/>
      <c r="F12" s="34"/>
    </row>
    <row r="13" spans="1:6" x14ac:dyDescent="0.2">
      <c r="A13" s="18" t="s">
        <v>285</v>
      </c>
      <c r="B13" s="18" t="s">
        <v>286</v>
      </c>
      <c r="C13" s="2"/>
      <c r="D13" s="34"/>
      <c r="E13" s="35"/>
      <c r="F13" s="34"/>
    </row>
    <row r="14" spans="1:6" ht="28" x14ac:dyDescent="0.2">
      <c r="A14" s="18" t="s">
        <v>287</v>
      </c>
      <c r="B14" s="18" t="s">
        <v>288</v>
      </c>
      <c r="C14" s="2"/>
      <c r="D14" s="34"/>
      <c r="E14" s="35"/>
      <c r="F14" s="34"/>
    </row>
    <row r="15" spans="1:6" x14ac:dyDescent="0.2">
      <c r="A15" s="18" t="s">
        <v>289</v>
      </c>
      <c r="B15" s="18" t="s">
        <v>290</v>
      </c>
      <c r="C15" s="2"/>
      <c r="D15" s="34"/>
      <c r="E15" s="35"/>
      <c r="F15" s="34"/>
    </row>
    <row r="16" spans="1:6" x14ac:dyDescent="0.2">
      <c r="A16" s="18" t="s">
        <v>291</v>
      </c>
      <c r="B16" s="18" t="s">
        <v>292</v>
      </c>
      <c r="C16" s="2"/>
      <c r="D16" s="34"/>
      <c r="E16" s="35"/>
      <c r="F16" s="34"/>
    </row>
    <row r="17" spans="1:6" x14ac:dyDescent="0.2">
      <c r="A17" s="18" t="s">
        <v>293</v>
      </c>
      <c r="B17" s="18" t="s">
        <v>294</v>
      </c>
      <c r="C17" s="2"/>
      <c r="D17" s="34"/>
      <c r="E17" s="35"/>
      <c r="F17" s="34"/>
    </row>
    <row r="18" spans="1:6" x14ac:dyDescent="0.2">
      <c r="A18" s="18" t="s">
        <v>295</v>
      </c>
      <c r="B18" s="18" t="s">
        <v>296</v>
      </c>
      <c r="C18" s="2"/>
      <c r="D18" s="34"/>
      <c r="E18" s="35"/>
      <c r="F18" s="34"/>
    </row>
    <row r="19" spans="1:6" x14ac:dyDescent="0.2">
      <c r="A19" s="18" t="s">
        <v>297</v>
      </c>
      <c r="B19" s="18" t="s">
        <v>298</v>
      </c>
      <c r="C19" s="2"/>
      <c r="D19" s="34"/>
      <c r="E19" s="35"/>
      <c r="F19" s="34"/>
    </row>
    <row r="20" spans="1:6" x14ac:dyDescent="0.2">
      <c r="A20" s="18" t="s">
        <v>299</v>
      </c>
      <c r="B20" s="18" t="s">
        <v>300</v>
      </c>
      <c r="C20" s="2"/>
      <c r="D20" s="34"/>
      <c r="E20" s="35"/>
      <c r="F20" s="34"/>
    </row>
    <row r="21" spans="1:6" x14ac:dyDescent="0.2">
      <c r="A21" s="18" t="s">
        <v>301</v>
      </c>
      <c r="B21" s="18" t="s">
        <v>302</v>
      </c>
      <c r="C21" s="2"/>
      <c r="D21" s="34"/>
      <c r="E21" s="35"/>
      <c r="F21" s="34"/>
    </row>
    <row r="22" spans="1:6" x14ac:dyDescent="0.2">
      <c r="A22" s="18" t="s">
        <v>303</v>
      </c>
      <c r="B22" s="18" t="s">
        <v>304</v>
      </c>
      <c r="C22" s="2"/>
      <c r="D22" s="34"/>
      <c r="E22" s="35"/>
      <c r="F22" s="34"/>
    </row>
    <row r="23" spans="1:6" x14ac:dyDescent="0.2">
      <c r="A23" s="18" t="s">
        <v>305</v>
      </c>
      <c r="B23" s="18" t="s">
        <v>306</v>
      </c>
      <c r="C23" s="2"/>
      <c r="D23" s="34"/>
      <c r="E23" s="35"/>
      <c r="F23" s="34"/>
    </row>
    <row r="24" spans="1:6" x14ac:dyDescent="0.2">
      <c r="A24" s="4"/>
      <c r="B24" s="4"/>
      <c r="C24" s="4"/>
      <c r="D24" s="4"/>
      <c r="E24" s="4"/>
      <c r="F24" s="4"/>
    </row>
    <row r="25" spans="1:6" x14ac:dyDescent="0.2">
      <c r="A25" s="7" t="s">
        <v>307</v>
      </c>
      <c r="B25" s="4"/>
      <c r="C25" s="4"/>
      <c r="D25" s="4"/>
      <c r="E25" s="4"/>
      <c r="F25" s="4"/>
    </row>
    <row r="26" spans="1:6" ht="42" x14ac:dyDescent="0.2">
      <c r="A26" s="18" t="s">
        <v>187</v>
      </c>
      <c r="B26" s="18" t="s">
        <v>308</v>
      </c>
      <c r="C26" s="2"/>
      <c r="D26" s="34"/>
      <c r="E26" s="35"/>
      <c r="F26" s="34"/>
    </row>
    <row r="27" spans="1:6" ht="28" x14ac:dyDescent="0.2">
      <c r="A27" s="18" t="s">
        <v>309</v>
      </c>
      <c r="B27" s="18" t="s">
        <v>310</v>
      </c>
      <c r="C27" s="2"/>
      <c r="D27" s="34"/>
      <c r="E27" s="35"/>
      <c r="F27" s="34"/>
    </row>
    <row r="28" spans="1:6" x14ac:dyDescent="0.2">
      <c r="A28" s="18" t="s">
        <v>311</v>
      </c>
      <c r="B28" s="18" t="s">
        <v>312</v>
      </c>
      <c r="C28" s="2"/>
      <c r="D28" s="34"/>
      <c r="E28" s="35"/>
      <c r="F28" s="34"/>
    </row>
    <row r="29" spans="1:6" x14ac:dyDescent="0.2">
      <c r="A29" s="18" t="s">
        <v>313</v>
      </c>
      <c r="B29" s="18" t="s">
        <v>314</v>
      </c>
      <c r="C29" s="2"/>
      <c r="D29" s="34"/>
      <c r="E29" s="35"/>
      <c r="F29" s="34"/>
    </row>
    <row r="30" spans="1:6" x14ac:dyDescent="0.2">
      <c r="A30" s="18" t="s">
        <v>315</v>
      </c>
      <c r="B30" s="18" t="s">
        <v>316</v>
      </c>
      <c r="C30" s="2"/>
      <c r="D30" s="34"/>
      <c r="E30" s="35"/>
      <c r="F30" s="34"/>
    </row>
    <row r="31" spans="1:6" ht="28" x14ac:dyDescent="0.2">
      <c r="A31" s="18" t="s">
        <v>317</v>
      </c>
      <c r="B31" s="18" t="s">
        <v>318</v>
      </c>
      <c r="C31" s="2"/>
      <c r="D31" s="34"/>
      <c r="E31" s="35"/>
      <c r="F31" s="34"/>
    </row>
    <row r="32" spans="1:6" ht="28" x14ac:dyDescent="0.2">
      <c r="A32" s="18" t="s">
        <v>319</v>
      </c>
      <c r="B32" s="18" t="s">
        <v>320</v>
      </c>
      <c r="C32" s="2"/>
      <c r="D32" s="34"/>
      <c r="E32" s="35"/>
      <c r="F32" s="34"/>
    </row>
    <row r="33" spans="1:6" x14ac:dyDescent="0.2">
      <c r="A33" s="18" t="s">
        <v>321</v>
      </c>
      <c r="B33" s="18" t="s">
        <v>322</v>
      </c>
      <c r="C33" s="2"/>
      <c r="D33" s="34"/>
      <c r="E33" s="35"/>
      <c r="F33" s="34"/>
    </row>
    <row r="34" spans="1:6" ht="28" x14ac:dyDescent="0.2">
      <c r="A34" s="18" t="s">
        <v>323</v>
      </c>
      <c r="B34" s="18" t="s">
        <v>324</v>
      </c>
      <c r="C34" s="2"/>
      <c r="D34" s="34"/>
      <c r="E34" s="35"/>
      <c r="F34" s="34"/>
    </row>
    <row r="35" spans="1:6" ht="28" x14ac:dyDescent="0.2">
      <c r="A35" s="18" t="s">
        <v>325</v>
      </c>
      <c r="B35" s="18" t="s">
        <v>326</v>
      </c>
      <c r="C35" s="2"/>
      <c r="D35" s="34"/>
      <c r="E35" s="35"/>
      <c r="F35" s="34"/>
    </row>
    <row r="36" spans="1:6" x14ac:dyDescent="0.2">
      <c r="A36" s="4"/>
      <c r="B36" s="4"/>
      <c r="C36" s="4"/>
      <c r="D36" s="4"/>
      <c r="E36" s="4"/>
      <c r="F36" s="4"/>
    </row>
    <row r="37" spans="1:6" x14ac:dyDescent="0.2">
      <c r="A37" s="4"/>
      <c r="B37" s="7" t="s">
        <v>327</v>
      </c>
      <c r="C37" s="4"/>
      <c r="D37" s="4">
        <f>COUNTIF(D6:D35,"Pass")</f>
        <v>0</v>
      </c>
      <c r="E37" s="4"/>
      <c r="F37" s="4"/>
    </row>
    <row r="38" spans="1:6" x14ac:dyDescent="0.2">
      <c r="A38" s="4"/>
      <c r="B38" s="7" t="s">
        <v>328</v>
      </c>
      <c r="C38" s="4"/>
      <c r="D38" s="4">
        <f>28-COUNTIF(D6:D35,"Pass")</f>
        <v>28</v>
      </c>
      <c r="E38" s="4"/>
      <c r="F38" s="4"/>
    </row>
  </sheetData>
  <sheetProtection sheet="1" formatCells="0" formatColumns="0" formatRows="0"/>
  <dataValidations count="1">
    <dataValidation type="list" allowBlank="1" sqref="D6:D35" xr:uid="{00000000-0002-0000-0700-000000000000}">
      <formula1>"Pass,Fail,Re-test"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31"/>
  <sheetViews>
    <sheetView zoomScaleNormal="100" workbookViewId="0"/>
  </sheetViews>
  <sheetFormatPr baseColWidth="10" defaultColWidth="8.6640625" defaultRowHeight="15" x14ac:dyDescent="0.2"/>
  <cols>
    <col min="1" max="1" width="6" customWidth="1"/>
    <col min="2" max="2" width="70" customWidth="1"/>
    <col min="3" max="3" width="22" customWidth="1"/>
    <col min="4" max="4" width="40" customWidth="1"/>
  </cols>
  <sheetData>
    <row r="1" spans="1:4" ht="17" x14ac:dyDescent="0.2">
      <c r="A1" s="3" t="s">
        <v>25</v>
      </c>
      <c r="B1" s="4"/>
      <c r="C1" s="4"/>
      <c r="D1" s="4"/>
    </row>
    <row r="2" spans="1:4" x14ac:dyDescent="0.2">
      <c r="A2" s="5" t="s">
        <v>329</v>
      </c>
      <c r="B2" s="4"/>
      <c r="C2" s="4"/>
      <c r="D2" s="4"/>
    </row>
    <row r="3" spans="1:4" x14ac:dyDescent="0.2">
      <c r="A3" s="4"/>
      <c r="B3" s="4"/>
      <c r="C3" s="4"/>
      <c r="D3" s="4"/>
    </row>
    <row r="4" spans="1:4" ht="31.5" customHeight="1" x14ac:dyDescent="0.2">
      <c r="A4" s="20" t="s">
        <v>330</v>
      </c>
      <c r="B4" s="20" t="s">
        <v>331</v>
      </c>
      <c r="C4" s="20" t="s">
        <v>332</v>
      </c>
      <c r="D4" s="20" t="s">
        <v>333</v>
      </c>
    </row>
    <row r="5" spans="1:4" ht="28" x14ac:dyDescent="0.2">
      <c r="A5" s="18">
        <v>1</v>
      </c>
      <c r="B5" s="18" t="s">
        <v>334</v>
      </c>
      <c r="C5" s="2"/>
      <c r="D5" s="2"/>
    </row>
    <row r="6" spans="1:4" ht="28" x14ac:dyDescent="0.2">
      <c r="A6" s="18">
        <v>2</v>
      </c>
      <c r="B6" s="18" t="s">
        <v>335</v>
      </c>
      <c r="C6" s="2"/>
      <c r="D6" s="2"/>
    </row>
    <row r="7" spans="1:4" ht="28" x14ac:dyDescent="0.2">
      <c r="A7" s="18">
        <v>3</v>
      </c>
      <c r="B7" s="18" t="s">
        <v>336</v>
      </c>
      <c r="C7" s="2"/>
      <c r="D7" s="2"/>
    </row>
    <row r="8" spans="1:4" ht="28" x14ac:dyDescent="0.2">
      <c r="A8" s="18">
        <v>4</v>
      </c>
      <c r="B8" s="18" t="s">
        <v>337</v>
      </c>
      <c r="C8" s="2"/>
      <c r="D8" s="2"/>
    </row>
    <row r="9" spans="1:4" ht="28" x14ac:dyDescent="0.2">
      <c r="A9" s="18">
        <v>5</v>
      </c>
      <c r="B9" s="18" t="s">
        <v>338</v>
      </c>
      <c r="C9" s="2"/>
      <c r="D9" s="2"/>
    </row>
    <row r="10" spans="1:4" ht="28" x14ac:dyDescent="0.2">
      <c r="A10" s="18">
        <v>6</v>
      </c>
      <c r="B10" s="18" t="s">
        <v>339</v>
      </c>
      <c r="C10" s="2"/>
      <c r="D10" s="2"/>
    </row>
    <row r="11" spans="1:4" ht="28" x14ac:dyDescent="0.2">
      <c r="A11" s="18">
        <v>7</v>
      </c>
      <c r="B11" s="18" t="s">
        <v>340</v>
      </c>
      <c r="C11" s="2"/>
      <c r="D11" s="2"/>
    </row>
    <row r="12" spans="1:4" ht="28" x14ac:dyDescent="0.2">
      <c r="A12" s="18">
        <v>8</v>
      </c>
      <c r="B12" s="18" t="s">
        <v>341</v>
      </c>
      <c r="C12" s="2"/>
      <c r="D12" s="2"/>
    </row>
    <row r="13" spans="1:4" x14ac:dyDescent="0.2">
      <c r="A13" s="4"/>
      <c r="B13" s="4"/>
      <c r="C13" s="4"/>
      <c r="D13" s="4"/>
    </row>
    <row r="14" spans="1:4" x14ac:dyDescent="0.2">
      <c r="A14" s="7" t="s">
        <v>342</v>
      </c>
      <c r="B14" s="4"/>
      <c r="C14" s="4"/>
      <c r="D14" s="4"/>
    </row>
    <row r="15" spans="1:4" ht="31.5" customHeight="1" x14ac:dyDescent="0.2">
      <c r="A15" s="20"/>
      <c r="B15" s="20" t="s">
        <v>343</v>
      </c>
      <c r="C15" s="20" t="s">
        <v>344</v>
      </c>
      <c r="D15" s="20" t="s">
        <v>345</v>
      </c>
    </row>
    <row r="16" spans="1:4" x14ac:dyDescent="0.2">
      <c r="A16" s="1"/>
      <c r="B16" s="2"/>
      <c r="C16" s="22"/>
      <c r="D16" s="2" t="str">
        <f>Currency!$B$4</f>
        <v>EUR</v>
      </c>
    </row>
    <row r="17" spans="1:4" x14ac:dyDescent="0.2">
      <c r="A17" s="1"/>
      <c r="B17" s="2"/>
      <c r="C17" s="22"/>
      <c r="D17" s="2" t="str">
        <f>Currency!$B$4</f>
        <v>EUR</v>
      </c>
    </row>
    <row r="18" spans="1:4" x14ac:dyDescent="0.2">
      <c r="A18" s="4"/>
      <c r="B18" s="4"/>
      <c r="C18" s="4"/>
      <c r="D18" s="4"/>
    </row>
    <row r="19" spans="1:4" x14ac:dyDescent="0.2">
      <c r="A19" s="7" t="s">
        <v>346</v>
      </c>
      <c r="B19" s="4"/>
      <c r="C19" s="4"/>
      <c r="D19" s="4"/>
    </row>
    <row r="20" spans="1:4" ht="31.5" customHeight="1" x14ac:dyDescent="0.2">
      <c r="A20" s="20" t="s">
        <v>330</v>
      </c>
      <c r="B20" s="20" t="s">
        <v>347</v>
      </c>
      <c r="C20" s="20" t="s">
        <v>348</v>
      </c>
      <c r="D20" s="20" t="s">
        <v>349</v>
      </c>
    </row>
    <row r="21" spans="1:4" x14ac:dyDescent="0.2">
      <c r="A21" s="18">
        <v>1</v>
      </c>
      <c r="B21" s="2"/>
      <c r="C21" s="2"/>
      <c r="D21" s="2"/>
    </row>
    <row r="22" spans="1:4" x14ac:dyDescent="0.2">
      <c r="A22" s="18">
        <v>2</v>
      </c>
      <c r="B22" s="2"/>
      <c r="C22" s="2"/>
      <c r="D22" s="2"/>
    </row>
    <row r="23" spans="1:4" x14ac:dyDescent="0.2">
      <c r="A23" s="18">
        <v>3</v>
      </c>
      <c r="B23" s="2"/>
      <c r="C23" s="2"/>
      <c r="D23" s="2"/>
    </row>
    <row r="24" spans="1:4" x14ac:dyDescent="0.2">
      <c r="A24" s="18">
        <v>4</v>
      </c>
      <c r="B24" s="2"/>
      <c r="C24" s="2"/>
      <c r="D24" s="2"/>
    </row>
    <row r="25" spans="1:4" x14ac:dyDescent="0.2">
      <c r="A25" s="4"/>
      <c r="B25" s="4"/>
      <c r="C25" s="4"/>
      <c r="D25" s="4"/>
    </row>
    <row r="26" spans="1:4" x14ac:dyDescent="0.2">
      <c r="A26" s="7" t="s">
        <v>350</v>
      </c>
      <c r="B26" s="4"/>
      <c r="C26" s="4"/>
      <c r="D26" s="4"/>
    </row>
    <row r="27" spans="1:4" x14ac:dyDescent="0.2">
      <c r="A27" s="4"/>
      <c r="B27" s="12" t="s">
        <v>351</v>
      </c>
      <c r="C27" s="36"/>
      <c r="D27" s="36"/>
    </row>
    <row r="28" spans="1:4" x14ac:dyDescent="0.2">
      <c r="A28" s="4"/>
      <c r="B28" s="12" t="s">
        <v>352</v>
      </c>
      <c r="C28" s="36"/>
      <c r="D28" s="36"/>
    </row>
    <row r="29" spans="1:4" x14ac:dyDescent="0.2">
      <c r="A29" s="4"/>
      <c r="B29" s="12" t="s">
        <v>353</v>
      </c>
      <c r="C29" s="36"/>
      <c r="D29" s="36"/>
    </row>
    <row r="30" spans="1:4" x14ac:dyDescent="0.2">
      <c r="A30" s="4"/>
      <c r="B30" s="12" t="s">
        <v>268</v>
      </c>
      <c r="C30" s="37"/>
      <c r="D30" s="37"/>
    </row>
    <row r="31" spans="1:4" ht="39.75" customHeight="1" x14ac:dyDescent="0.2">
      <c r="A31" s="4"/>
      <c r="B31" s="12" t="s">
        <v>354</v>
      </c>
      <c r="C31" s="38"/>
      <c r="D31" s="38"/>
    </row>
  </sheetData>
  <sheetProtection sheet="1" formatCells="0" formatColumns="0" formatRows="0"/>
  <mergeCells count="5">
    <mergeCell ref="C27:D27"/>
    <mergeCell ref="C28:D28"/>
    <mergeCell ref="C29:D29"/>
    <mergeCell ref="C30:D30"/>
    <mergeCell ref="C31:D31"/>
  </mergeCells>
  <dataValidations count="3">
    <dataValidation type="list" allowBlank="1" sqref="C5 C12 C10 C7:C8" xr:uid="{00000000-0002-0000-0800-000000000000}">
      <formula1>"Yes,No"</formula1>
      <formula2>0</formula2>
    </dataValidation>
    <dataValidation type="list" allowBlank="1" sqref="C6 C9" xr:uid="{00000000-0002-0000-0800-000001000000}">
      <formula1>"Yes,Details attached"</formula1>
      <formula2>0</formula2>
    </dataValidation>
    <dataValidation type="list" allowBlank="1" sqref="C11" xr:uid="{00000000-0002-0000-0800-000006000000}">
      <formula1>"Not involved,Involved – details attached"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2252a8-7c54-4f14-ba8b-b412eab84038" xsi:nil="true"/>
    <lcf76f155ced4ddcb4097134ff3c332f xmlns="9f698715-68b9-4c0e-9998-9d34a591198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C88C866BE83479543E9C9C1541169" ma:contentTypeVersion="16" ma:contentTypeDescription="Create a new document." ma:contentTypeScope="" ma:versionID="0f440f60ed8414e8940dbb8204685f02">
  <xsd:schema xmlns:xsd="http://www.w3.org/2001/XMLSchema" xmlns:xs="http://www.w3.org/2001/XMLSchema" xmlns:p="http://schemas.microsoft.com/office/2006/metadata/properties" xmlns:ns2="9f698715-68b9-4c0e-9998-9d34a591198b" xmlns:ns3="492252a8-7c54-4f14-ba8b-b412eab84038" targetNamespace="http://schemas.microsoft.com/office/2006/metadata/properties" ma:root="true" ma:fieldsID="1c89ae43f009529fc4bf8e1c45ec6234" ns2:_="" ns3:_="">
    <xsd:import namespace="9f698715-68b9-4c0e-9998-9d34a591198b"/>
    <xsd:import namespace="492252a8-7c54-4f14-ba8b-b412eab840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98715-68b9-4c0e-9998-9d34a5911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4e292d5-9c6e-4907-ac0c-1733e2ec8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2252a8-7c54-4f14-ba8b-b412eab8403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e0df3a7-35f4-4f17-b6b5-51d2897957dc}" ma:internalName="TaxCatchAll" ma:showField="CatchAllData" ma:web="492252a8-7c54-4f14-ba8b-b412eab84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2D3E73-E204-41BE-B4B5-0A2F6DA2AA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8E4606-7C5A-4939-A040-12771AC0EE42}">
  <ds:schemaRefs>
    <ds:schemaRef ds:uri="http://schemas.microsoft.com/office/2006/documentManagement/types"/>
    <ds:schemaRef ds:uri="http://purl.org/dc/terms/"/>
    <ds:schemaRef ds:uri="http://www.w3.org/XML/1998/namespace"/>
    <ds:schemaRef ds:uri="9f698715-68b9-4c0e-9998-9d34a591198b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92252a8-7c54-4f14-ba8b-b412eab84038"/>
  </ds:schemaRefs>
</ds:datastoreItem>
</file>

<file path=customXml/itemProps3.xml><?xml version="1.0" encoding="utf-8"?>
<ds:datastoreItem xmlns:ds="http://schemas.openxmlformats.org/officeDocument/2006/customXml" ds:itemID="{97913230-D22B-4F52-87A4-8886E15AE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98715-68b9-4c0e-9998-9d34a591198b"/>
    <ds:schemaRef ds:uri="492252a8-7c54-4f14-ba8b-b412eab840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Currency</vt:lpstr>
      <vt:lpstr>Annex A Compliance</vt:lpstr>
      <vt:lpstr>Annex B Vehicle</vt:lpstr>
      <vt:lpstr>Annex C Software</vt:lpstr>
      <vt:lpstr>Annex D Pricing</vt:lpstr>
      <vt:lpstr>ESC Summary</vt:lpstr>
      <vt:lpstr>Annex E Acceptance</vt:lpstr>
      <vt:lpstr>Annex F Declarations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FMCI RFT Drive-by-Wire System - Tender Response Annexes v2.5</dc:title>
  <dc:subject>Annexes A-F, currency and Evaluated Solution Cost</dc:subject>
  <dc:creator>FMCI</dc:creator>
  <cp:keywords>FMCI RFT Drive-by-Wire tender</cp:keywords>
  <dc:description/>
  <cp:lastModifiedBy>Wassim Derguech</cp:lastModifiedBy>
  <cp:revision>0</cp:revision>
  <dcterms:created xsi:type="dcterms:W3CDTF">2026-10-01T15:30:27Z</dcterms:created>
  <dcterms:modified xsi:type="dcterms:W3CDTF">2026-10-01T15:44:53Z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0x0101006C9C88C866BE83479543E9C9C1541169</vt:lpwstr>
  </property>
  <property fmtid="{D5CDD505-2E9C-101B-9397-08002B2CF9AE}" pid="3" name="MediaServiceImageTags">
    <vt:lpwstr/>
  </property>
</Properties>
</file>