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mc:AlternateContent xmlns:mc="http://schemas.openxmlformats.org/markup-compatibility/2006">
    <mc:Choice Requires="x15">
      <x15ac:absPath xmlns:x15ac="http://schemas.microsoft.com/office/spreadsheetml/2010/11/ac" url="https://nibrtie.sharepoint.com/sites/BioDesign/Shared Documents/Tender/Final Tender docs/"/>
    </mc:Choice>
  </mc:AlternateContent>
  <xr:revisionPtr revIDLastSave="0" documentId="8_{FBF6A127-2D55-4973-AAC5-CE0453FCA478}" xr6:coauthVersionLast="47" xr6:coauthVersionMax="47" xr10:uidLastSave="{00000000-0000-0000-0000-000000000000}"/>
  <bookViews>
    <workbookView xWindow="-108" yWindow="-108" windowWidth="23256" windowHeight="12456" tabRatio="500" firstSheet="2" activeTab="2" xr2:uid="{00000000-000D-0000-FFFF-FFFF00000000}"/>
  </bookViews>
  <sheets>
    <sheet name="Summary" sheetId="1" r:id="rId1"/>
    <sheet name="Requirements" sheetId="2" r:id="rId2"/>
    <sheet name="Pricing" sheetId="3" r:id="rId3"/>
    <sheet name="Pricing Summary"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3" l="1"/>
  <c r="C41" i="4" s="1"/>
  <c r="E23" i="3"/>
  <c r="G23" i="3" s="1"/>
  <c r="H22" i="3"/>
  <c r="H25" i="3" s="1"/>
  <c r="E22" i="3"/>
  <c r="G22" i="3" s="1"/>
  <c r="H19" i="3"/>
  <c r="H18" i="3"/>
  <c r="H17" i="3"/>
  <c r="H16" i="3"/>
  <c r="H15" i="3"/>
  <c r="H14" i="3"/>
  <c r="C17" i="4" s="1"/>
  <c r="H9" i="3"/>
  <c r="E9" i="3"/>
  <c r="G9" i="3" s="1"/>
  <c r="H8" i="3"/>
  <c r="C8" i="4" s="1"/>
  <c r="E8" i="3"/>
  <c r="G8" i="3" s="1"/>
  <c r="H7" i="3"/>
  <c r="E7" i="3"/>
  <c r="G7" i="3" s="1"/>
  <c r="H6" i="3"/>
  <c r="C6" i="4" s="1"/>
  <c r="E6" i="3"/>
  <c r="G6" i="3" s="1"/>
  <c r="H5" i="3"/>
  <c r="C5" i="4" s="1"/>
  <c r="E5" i="3"/>
  <c r="G5" i="3" s="1"/>
  <c r="H4" i="3"/>
  <c r="C4" i="4" s="1"/>
  <c r="E4" i="3"/>
  <c r="G4" i="3" s="1"/>
  <c r="C35" i="2"/>
  <c r="B35" i="2"/>
  <c r="B11" i="1"/>
  <c r="C9" i="1"/>
  <c r="C19" i="4"/>
  <c r="C18" i="4"/>
  <c r="C9" i="4"/>
  <c r="C7" i="4"/>
  <c r="C10" i="4" l="1"/>
  <c r="C14" i="4"/>
  <c r="H11" i="3"/>
  <c r="C40" i="4"/>
  <c r="C42" i="4" s="1"/>
  <c r="C28" i="4" l="1"/>
  <c r="C34" i="4"/>
  <c r="C22" i="4"/>
  <c r="C23" i="4" l="1"/>
  <c r="C25" i="4" s="1"/>
  <c r="C24" i="4"/>
  <c r="B10" i="1" s="1"/>
  <c r="B12" i="1" s="1"/>
  <c r="C35" i="4"/>
  <c r="C37" i="4" s="1"/>
  <c r="C36" i="4"/>
  <c r="C29" i="4"/>
  <c r="C31" i="4" s="1"/>
  <c r="C30" i="4"/>
</calcChain>
</file>

<file path=xl/sharedStrings.xml><?xml version="1.0" encoding="utf-8"?>
<sst xmlns="http://schemas.openxmlformats.org/spreadsheetml/2006/main" count="192" uniqueCount="133">
  <si>
    <t>RFT ASSESSMENT SUMMARY</t>
  </si>
  <si>
    <t>Project No.:</t>
  </si>
  <si>
    <t>Project Name:</t>
  </si>
  <si>
    <t>Sequence Synthesis, Transient Antibody Production &amp; Characterisation Services (minimum 500 Abs; additional quantity maximised within the €375,000 cap)</t>
  </si>
  <si>
    <t>Award Criterion</t>
  </si>
  <si>
    <t>Weighting</t>
  </si>
  <si>
    <t>Vendor Score</t>
  </si>
  <si>
    <t>Notes</t>
  </si>
  <si>
    <t>Technical Capability &amp; Platform Qualification</t>
  </si>
  <si>
    <t>Flexibility &amp; Change Management</t>
  </si>
  <si>
    <t>Cost &amp; Value</t>
  </si>
  <si>
    <t>Track Record, Case Studies &amp; References</t>
  </si>
  <si>
    <t>Score</t>
  </si>
  <si>
    <t>Total quoted cost — Option 1 (BLI only) baseline (€)</t>
  </si>
  <si>
    <t>Linked from Pricing Summary tab</t>
  </si>
  <si>
    <t>Budget cap (€)</t>
  </si>
  <si>
    <t>Variance vs cap (€)</t>
  </si>
  <si>
    <t>NOTES:</t>
  </si>
  <si>
    <t>Requirement</t>
  </si>
  <si>
    <t>Max Marks</t>
  </si>
  <si>
    <t>Score Awarded</t>
  </si>
  <si>
    <t>Per Vendor</t>
  </si>
  <si>
    <t>Notes from Vendor</t>
  </si>
  <si>
    <t>Per Client</t>
  </si>
  <si>
    <t>Client Notes</t>
  </si>
  <si>
    <t>In Silico Sequence Optimisation and Scoring: Describe the codon optimisation algorithm/software used to perform AA-to-nucleic-acid (NA) back-translation and codon optimisation for each supplied AA sequence, including the host-specific codon usage table applied (e.g. CHO-optimised). Describe how the tool scores and manages GC content, mRNA secondary structure, and restriction sites/other problematic motifs during optimisation, and whether multiple candidate NA sequences are scored and the best-performing one selected. Confirm that the final optimised NA sequence is returned to the issuing organisation for review/approval prior to synthesis initiation.</t>
  </si>
  <si>
    <t> </t>
  </si>
  <si>
    <t>Gene Synthesis Platform: Describe the gene synthesis technology/platform used (e.g. oligo assembly, enzymatic synthesis) to synthesise the approved, optimised NA sequence. Describe the format, scale and throughput of the platform, vector, typical construct length limits, and any sequence features (e.g. repetitive elements, high/low GC regions) that may remain challenging for the platform even after upstream optimisation.</t>
  </si>
  <si>
    <t>Sequence Validation and Error Rate: Describe the sequence validation method used to confirm each synthesised construct (e.g. Sanger sequencing, NGS), and the pass/fail criteria applied (e.g. 100% match to the designed NA sequence across the full HC/LC coding sequence). State your typical first-pass sequence-validation success rate and expected error rate (e.g. mutations/indels per kb) based on recent comparable programmes (batches of &gt;100 constructs where possible), and describe your remediation process (resynthesis, and associated cost/timeline impact) for any construct that fails validation.</t>
  </si>
  <si>
    <t>Gene Synthesis Capabilities: Provide anonymised historical performance data from at least three comparable high-throughput programmes (&gt;100 constructs each), ideally completed in the last 3 years, including: total number of HC/LC constructs synthesised, first-pass success rate (% of constructs passing sequence validation without repeat synthesis), typical turnaround time from AA sequence receipt to validated construct delivery, and any failure modes encountered (e.g. problematic sequences, synthesis failures) and how these were resolved.</t>
  </si>
  <si>
    <t>Expression Platform Specifications: Describe the cell line/vector system used, typical titre range at 4 mL scale, expected yield per antibody, and turnaround time per batch. Confirm whether antibody expression uses a bicistronic (single-vector, e.g. IRES- or 2A-linked) construct encoding both heavy and light chains, or separate heavy-chain and light-chain vectors co-transfected into the expression host. Where separate vectors are used, describe whether multiple HC:LC transfection ratios were/are evaluated to optimise expression, and specify the ratio(s) applied for this programme.</t>
  </si>
  <si>
    <t>Expression Capabilities: Provide anonymised historical data from at least three comparable antibody campaigns (with &gt;100 antibodies per batch) showing the distribution of expression yields achieved across all antibodies tested. Data should include minimum, maximum, mean, median, error and percentile distributions where available.</t>
  </si>
  <si>
    <t>BLI Instrumentation and Assay Capability (Titre and Binding): Describe the BLI instrument make/model proposed, and confirm whether the same platform will be used for both titre quantification and antigen binding/affinity evaluation. Describe the sensor types used for each application, the sample format to be applied (e.g. plate format, tube format), and the antigen immobilisation/capture approach used for binding assays and how this approach is validated. Describe the number of channels/parallel sample capacity, the dynamic range and lower limit of quantitation for titre measurements, and the kinetic range reliably resolved for binding/affinity measurements, explicitly reporting kon, koff and the dissociation constant (KD). Describe how conditioned media (crude cell culture supernatant) will be prepared prior to BLI analysis, including any clarification steps (e.g. centrifugation, filtration) and any capture/enrichment steps (e.g. Protein A purification) or dilution/buffer exchange applied, and confirm whether preprocessing differs between the titre and binding workflows. Describe the sensor regeneration protocol, the number of technical replicates run per sample for titre and for binding, typical throughput (samples per day) achievable for each application, and any consumable/reagent requirements the issuing organisation would need to supply specific to running titre and binding assays on the same instrument. Describe the reference standard/calibrator used for the titre quantitation standard curve and its traceability, the standard curve range and linearity, and the accuracy and precision acceptance criteria applied (e.g. target % accuracy and %CV); state the upper limit of quantitation (ULOQ) alongside the lower limit already requested above, describe how specificity/freedom from media matrix interference is demonstrated, and confirm whether the titre quantitation method is formally validated or qualified as fit-for-purpose for this programme, with validation/qualification data made available to the issuing organisation for review.</t>
  </si>
  <si>
    <t>BLI Capabilities (Titre and Binding): Provide anonymised historical performance data from at least three comparable programmes using &gt;100 samples per batch, in which BLI was used for both titre and binding/affinity ranking, including: typical %CV across biological replicates (specify if duplicates or other) for titre measurements, correlation/accuracy of BLI-derived titre against an orthogonal method (e.g. Protein A HPLC or Cedex Bio) where available, typical reproducibility of KD/rate constants for affinity ranking, and throughput achieved for each application within a comparable programme.</t>
  </si>
  <si>
    <t>SPR Instrumentation and Assay Capability: Describe the SPR instrument make/model proposed for antigen binding/affinity evaluation. Describe the sensor chip/surface chemistry used, the antigen immobilisation/capture approach and how this approach is validated, the number of flow cells/parallel sample capacity, and the kinetic range reliably resolved, explicitly reporting kon, koff and the dissociation constant (KD). Describe how conditioned media (crude cell culture supernatant) will be prepared prior to SPR analysis, including any clarification, capture/enrichment (e.g. Protein A purification), or dilution/buffer exchange steps applied. Describe regeneration protocols where appropriate, the number of technical replicates run per sample, typical throughput (samples per day) achievable, and any consumable/reagent requirements the issuing organisation would need to supply.</t>
  </si>
  <si>
    <t>SPR Capabilities: Provide anonymised historical performance data from at least three comparable programmes (batches of &gt;100 antibodies where possible) in which SPR was used for antigen binding/affinity ranking, including: typical reproducibility of KD/rate constants across biological or technical replicates, correlation/agreement between SPR- and BLI-derived affinity rankings where both were run on the same programme, typical throughput achieved (samples per day), and any failure modes encountered (e.g. non-specific binding, mass transport limitations) and how these were addressed.</t>
  </si>
  <si>
    <t>Warranty and Service Support: Describe maintenance contract status per named instrument, preventive maintenance frequency, mean time to repair, and backup/redundancy arrangements.</t>
  </si>
  <si>
    <t>Training and Personnel Competency: Describe analyst qualifications/experience, the internal competency assessment process, and the continuity plan if analyst is unavailable.</t>
  </si>
  <si>
    <t>Assay Tolerances and Acceptance Criteria: State expected %CV for other (non-BLI/SPR) assays, and describe repeat-batch cost/timeline impact where results fall outside acceptance criteria.</t>
  </si>
  <si>
    <t>Software and System Qualification: Describe data acquisition/analysis software versions used, and confirm whether installations are IQ/OQ/PQ qualified and the re-qualification schedule.</t>
  </si>
  <si>
    <t>Data Integrity and 21 CFR Part 11 Alignment: Describe the audit trail, electronic signature capability, raw data retention/back-up policy, and change control process.</t>
  </si>
  <si>
    <t>IP, Confidentiality, and Data Protection: Describe the confidentiality and non-disclosure provisions that will apply to this programme. Confirm that all antibody sequences, constructs, and data generated under the programme will remain the sole intellectual property of the consortium partner designated as the IP owner, with no ownership rights retained by the service. Describe data protection and information security practices applied to sequence and data handling (storage, transmission, and access control), whether any part of the workflow is subcontracted to a third party (&amp;associated IP controls), and the process for secure data return and deletion at study close-out or contract termination.</t>
  </si>
  <si>
    <t>Question 1 – Choice of BLI vs SPR: beyond the fixed 100-antibody BLI+SPR base commitment, each additional antibody will be analysed using one of three options — (1) BLI only, (2) SPR only, or (3) BLI and SPR. Describe the flexibility to select between these options per our needs, and state the per-antibody price impact of each.</t>
  </si>
  <si>
    <t>Question 2 – Additional concentrations/replicates: practical, solution-driven mechanism for accommodating additional concentrations or replicates if required during experimentation within the fixed budget.</t>
  </si>
  <si>
    <t>Question 3 – Batch size flexibility: smallest viable batch size per process step without impacting agreed unit pricing. Also state unit pricing for set batch size. The issuing organisation requires a minimum batch size of approximately 20 full antibody candidates (40 individual sequences, HC+LC), or close to this figure, at each process step; vendor to state their nearest achievable batch size and confirm it can be accommodated without impacting agreed unit pricing.</t>
  </si>
  <si>
    <t>Question 4 – Timeline slippage: impact of delayed client timelines on delivery/resourcing; hold/pause mechanism, associated cost, and maximum pause duration allowable.</t>
  </si>
  <si>
    <t>Confirmation that agreed flexibility terms (Questions 1–4) will be written into the resulting contract/statement of work as binding terms.</t>
  </si>
  <si>
    <t>Six worked examples of flexibility genuinely required and delivered on a prior comparable programme (specificity, relevance, and evidence of resolution), including at least one example of flexibility for a requirement that fell outside the scope of Questions 1–4 above (i.e. an unforeseen requirement not anticipated at contract start).</t>
  </si>
  <si>
    <t>Minimum of 500 antibody candidates (100 fixed base + at least 400 additional) delivered within the €375,000 budget cap; itemized per-antibody unit pricing to determine the total quantity achievable above the floor.</t>
  </si>
  <si>
    <t>Itemised pricing transparency and clarity of unit rates (per sequence, per antibody, per concentration).</t>
  </si>
  <si>
    <t>Proposed payment schedule/milestones.</t>
  </si>
  <si>
    <t>Volume-based discount thresholds and pricing protection if batch sizes change per Q3.</t>
  </si>
  <si>
    <t>At least two comparable case studies (100+ antibody scale) delivered in the last 3 years, including scale, timeline, and outcome.</t>
  </si>
  <si>
    <t>Contactable references able to speak to delivery reliability and flexibility.</t>
  </si>
  <si>
    <t>Relevant accreditations/certifications.</t>
  </si>
  <si>
    <t>Total</t>
  </si>
  <si>
    <t>PRICING — MINIMUM 500 ANTIBODIES (fixed 100 base commitment + additional quantity maximised within the €375,000 budget cap)</t>
  </si>
  <si>
    <t>Method</t>
  </si>
  <si>
    <t>Total Qty (Greater than or equal to the number listed below)</t>
  </si>
  <si>
    <t>Batches</t>
  </si>
  <si>
    <t>Qty/Batch</t>
  </si>
  <si>
    <t>Unit Price (€)</t>
  </si>
  <si>
    <t>Cost/Batch (€)</t>
  </si>
  <si>
    <t>Total Cost (€)</t>
  </si>
  <si>
    <t>FIXED BASE COMMITMENT — 100 ANTIBODIES (BLI + SPR head-to-head; purified, since all receive SPR)</t>
  </si>
  <si>
    <t>Gene synthesis &amp; validation</t>
  </si>
  <si>
    <t>De novo synthesis, HC + LC. Client supplies AA sequences; vendor performs AA-to-NA back-translation and codon optimisation.</t>
  </si>
  <si>
    <t xml:space="preserve">Variable region &lt;300 aa: no additional cost. Vendor to state €/bp for sequences &gt;900 bp / 300 aa, up to 3 kb,  Confirm no separate charge for back-translation/codon optimisation, sequence generation, validation or epression in this size range. </t>
  </si>
  <si>
    <t>Small-scale transient expression</t>
  </si>
  <si>
    <t>4 mL transient expression</t>
  </si>
  <si>
    <t>Titre analysis (BLI)</t>
  </si>
  <si>
    <t>BLI, 2 biological duplicates — same instrument used for binding/affinity ranking below</t>
  </si>
  <si>
    <t>Per client requirement, BLI is used for both titre and binding on this programme</t>
  </si>
  <si>
    <t>Protein purification – one-step</t>
  </si>
  <si>
    <t>Standard one-step purification, performed directly from 4 mL transient expression material</t>
  </si>
  <si>
    <t>Required for this group since all 100 receive SPR affinity ranking</t>
  </si>
  <si>
    <t>BLI affinity ranking – 1 concentration</t>
  </si>
  <si>
    <t>Antigen affinity ranking</t>
  </si>
  <si>
    <t>Fixed base scope per client requirement</t>
  </si>
  <si>
    <t>SPR affinity ranking – 1 concentration</t>
  </si>
  <si>
    <t>Fixed base commitment subtotal (100 antibodies)</t>
  </si>
  <si>
    <t>ADDITIONAL ANTIBODIES BEYOND THE FIXED 100 — minimum 400 more (programme minimum 500 total); quantity above that maximised within the €375,000 cap. Priced PER ANTIBODY below; achievable quantity is calculated on the Pricing Summary tab once unit prices are entered.</t>
  </si>
  <si>
    <t>Gene synthesis &amp; validation, per additional antibody</t>
  </si>
  <si>
    <t>De novo synthesis, HC + LC (2 sequences per antibody)</t>
  </si>
  <si>
    <t>1 (per antibody)</t>
  </si>
  <si>
    <t>Small-scale transient expression, per additional antibody</t>
  </si>
  <si>
    <t>Titre analysis (BLI), per additional antibody</t>
  </si>
  <si>
    <t>BLI, 2 biological duplicates</t>
  </si>
  <si>
    <t>Protein purification – one-step, per additional antibody</t>
  </si>
  <si>
    <t>Required only for an antibody in this group that receives SPR affinity ranking (Option 2 or Option 3 below); not required where only BLI is used (Option 1)</t>
  </si>
  <si>
    <t>BLI affinity ranking – 1 concentration, per additional antibody</t>
  </si>
  <si>
    <t>Used in Option 1 (BLI only) and Option 3 (BLI and SPR)</t>
  </si>
  <si>
    <t>SPR affinity ranking – 1 concentration, per additional antibody</t>
  </si>
  <si>
    <t>Used in Option 2 (SPR only) and Option 3 (BLI and SPR); requires purification above</t>
  </si>
  <si>
    <t>OPTIONAL ADD-ONS — FIXED BASE 100 (not counted toward budget cap)</t>
  </si>
  <si>
    <t>BLI affinity ranking – additional concentration (optional, for the fixed 100)</t>
  </si>
  <si>
    <t>Per Question 2 flexibility</t>
  </si>
  <si>
    <t>SPR affinity ranking – additional concentration (optional, for the fixed 100)</t>
  </si>
  <si>
    <t>Optional add-ons subtotal (not counted in base scope cap)</t>
  </si>
  <si>
    <t>Assumptions: gene synthesis unit price above reflects vendor's blended estimate per sequence; itemized €/bp tiering to be stated in Notes. All quantities and batch structures per the issuing organization's stated scope and are not vendor-editable without a written change order. Minimum batch size: approximately 20 full antibody candidates (40 individual sequences, HC+LC), or close to this figure, per process step. Total programme minimum: 500 antibodies (100 fixed base + at least 400 additional); quantity above 500 is maximised within the €375,000 cap based on the per-antibody unit prices quoted above, per the calculation on the Pricing Summary tab.</t>
  </si>
  <si>
    <t>PRICING SUMMARY</t>
  </si>
  <si>
    <t>Description</t>
  </si>
  <si>
    <t>Value</t>
  </si>
  <si>
    <t>FIXED BASE COMMITMENT — 100 ANTIBODIES (BLI + SPR)</t>
  </si>
  <si>
    <t>Gene synthesis &amp; validation (€)</t>
  </si>
  <si>
    <t>Small-scale transient expression, 4 mL (€)</t>
  </si>
  <si>
    <t>Titre analysis, BLI (€)</t>
  </si>
  <si>
    <t>Protein purification – one-step, all 100 (€)</t>
  </si>
  <si>
    <t>BLI affinity ranking – fixed base 100 (€)</t>
  </si>
  <si>
    <t>SPR affinity ranking – fixed base 100 (€)</t>
  </si>
  <si>
    <t>Fixed base commitment subtotal (€)</t>
  </si>
  <si>
    <t>BUDGET REMAINING FOR ADDITIONAL ANTIBODIES</t>
  </si>
  <si>
    <t>Budget remaining after fixed base commitment (€)</t>
  </si>
  <si>
    <t>BLENDED COST PER ADDITIONAL ANTIBODY — 3 METHOD OPTIONS</t>
  </si>
  <si>
    <t>Option 1 — BLI only, per antibody (€)</t>
  </si>
  <si>
    <t>Gene synthesis + 4 mL expression + BLI titre + BLI affinity ranking. No purification required.</t>
  </si>
  <si>
    <t>Option 2 — SPR only, per antibody (€)</t>
  </si>
  <si>
    <t>Gene synthesis + 4 mL expression + BLI titre + purification + SPR affinity ranking.</t>
  </si>
  <si>
    <t>Option 3 — BLI and SPR, per antibody (€)</t>
  </si>
  <si>
    <t>Gene synthesis + 4 mL expression + BLI titre + purification + both BLI and SPR affinity ranking.</t>
  </si>
  <si>
    <t>OPTION 1 — BLI ONLY (remaining antibodies)</t>
  </si>
  <si>
    <t>Additional antibodies achievable</t>
  </si>
  <si>
    <t>TOTAL antibodies (100 fixed + additional)</t>
  </si>
  <si>
    <t>Actual total spend within cap (€)</t>
  </si>
  <si>
    <t>Meets programme minimum of 500?</t>
  </si>
  <si>
    <t>OPTION 2 — SPR ONLY (remaining antibodies)</t>
  </si>
  <si>
    <t>OPTION 3 — BLI AND SPR (remaining antibodies)</t>
  </si>
  <si>
    <t>OPTIONAL ADD-ONS — COST BREAKDOWN (not counted toward budget cap)</t>
  </si>
  <si>
    <t>BLI affinity ranking – additional concentration, fixed 100 (optional) (€)</t>
  </si>
  <si>
    <t>For the 100 antibodies committed to BLI and SPR affinity ranking under base scope, this adds a second antigen concentration point, providing improved kinetic resolution beyond the single-concentration base scope.</t>
  </si>
  <si>
    <t>SPR affinity ranking – additional concentration, fixed 100 (optional) (€)</t>
  </si>
  <si>
    <t>Adds a second antigen concentration point to the SPR affinity ranking committed under base scope for the same 100 antibodies, providing improved kinetic resolution beyond the single-concentration base scope.</t>
  </si>
  <si>
    <t>Optional add-ons subtotal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</si>
</sst>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Red]&quot;-€&quot;#,##0"/>
    <numFmt numFmtId="166" formatCode="0.0"/>
    <numFmt numFmtId="167" formatCode="\€#,##0.00"/>
    <numFmt numFmtId="168" formatCode="&quot;€&quot;#,##0"/>
  </numFmts>
  <fonts count="15">
    <font>
      <sz val="11"/>
      <color theme="1"/>
      <name val="Calibri"/>
      <family val="2"/>
      <charset val="1"/>
    </font>
    <font>
      <b/>
      <sz val="14"/>
      <color rgb="FFFFFFFF"/>
      <name val="Aptos Narrow"/>
      <family val="2"/>
    </font>
    <font>
      <b/>
      <sz val="10"/>
      <color rgb="FFFFFFFF"/>
      <name val="Aptos Narrow"/>
      <family val="2"/>
    </font>
    <font>
      <sz val="10"/>
      <color rgb="FF000000"/>
      <name val="Aptos Narrow"/>
      <family val="2"/>
    </font>
    <font>
      <b/>
      <sz val="10"/>
      <color rgb="FF000000"/>
      <name val="Aptos Narrow"/>
      <family val="2"/>
    </font>
    <font>
      <sz val="9"/>
      <color rgb="FF000000"/>
      <name val="Aptos Narrow"/>
      <family val="2"/>
    </font>
    <font>
      <b/>
      <sz val="11"/>
      <color rgb="FFFFFFFF"/>
      <name val="Aptos Narrow"/>
      <family val="2"/>
    </font>
    <font>
      <sz val="11"/>
      <color rgb="FF000000"/>
      <name val="Aptos Narrow"/>
      <family val="2"/>
    </font>
    <font>
      <b/>
      <sz val="9"/>
      <color rgb="FFFFFFFF"/>
      <name val="Aptos Narrow"/>
      <family val="2"/>
    </font>
    <font>
      <b/>
      <sz val="12"/>
      <color rgb="FFFFFFFF"/>
      <name val="Aptos Narrow"/>
      <family val="2"/>
    </font>
    <font>
      <b/>
      <sz val="13"/>
      <color rgb="FFFFFFFF"/>
      <name val="Aptos Narrow"/>
      <family val="2"/>
    </font>
    <font>
      <sz val="9"/>
      <color rgb="FF000000"/>
      <name val="Calibri"/>
      <family val="2"/>
    </font>
    <font>
      <b/>
      <sz val="9"/>
      <color rgb="FF000000"/>
      <name val="Calibri"/>
      <family val="2"/>
    </font>
    <font>
      <i/>
      <sz val="9"/>
      <color rgb="FF595959"/>
      <name val="Calibri"/>
      <family val="2"/>
    </font>
    <font>
      <b/>
      <sz val="10"/>
      <color rgb="FF000000"/>
      <name val="Calibri"/>
      <family val="2"/>
    </font>
  </fonts>
  <fills count="5">
    <fill>
      <patternFill patternType="none"/>
    </fill>
    <fill>
      <patternFill patternType="gray125"/>
    </fill>
    <fill>
      <patternFill patternType="solid">
        <fgColor rgb="FF00B0F0"/>
        <bgColor rgb="FF33CCCC"/>
      </patternFill>
    </fill>
    <fill>
      <patternFill patternType="solid">
        <fgColor rgb="FFFCE4D6"/>
        <bgColor rgb="FFFFFFFF"/>
      </patternFill>
    </fill>
    <fill>
      <patternFill patternType="solid">
        <fgColor rgb="FFD9D9D9"/>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1">
    <xf numFmtId="0" fontId="0" fillId="0" borderId="0"/>
  </cellStyleXfs>
  <cellXfs count="74">
    <xf numFmtId="0" fontId="0" fillId="0" borderId="0" xfId="0"/>
    <xf numFmtId="164" fontId="4" fillId="2" borderId="0" xfId="0" applyNumberFormat="1" applyFont="1" applyFill="1" applyAlignment="1">
      <alignment horizontal="center" vertical="center" wrapText="1"/>
    </xf>
    <xf numFmtId="164" fontId="3" fillId="0" borderId="1"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2" borderId="1" xfId="0" applyFont="1" applyFill="1" applyBorder="1" applyAlignment="1">
      <alignment vertical="center" wrapText="1"/>
    </xf>
    <xf numFmtId="9" fontId="3" fillId="0" borderId="1"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165" fontId="3"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166" fontId="5" fillId="0" borderId="1" xfId="0" applyNumberFormat="1" applyFont="1" applyBorder="1" applyAlignment="1">
      <alignment horizontal="center" vertical="center" wrapText="1"/>
    </xf>
    <xf numFmtId="167" fontId="5" fillId="3" borderId="1"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2" fillId="2" borderId="1" xfId="0" applyFont="1" applyFill="1" applyBorder="1" applyAlignment="1">
      <alignment horizontal="left" vertical="center" wrapText="1"/>
    </xf>
    <xf numFmtId="0" fontId="11" fillId="0" borderId="0" xfId="0" applyFont="1" applyAlignment="1">
      <alignment horizontal="left" vertical="center" wrapText="1"/>
    </xf>
    <xf numFmtId="164" fontId="11" fillId="0" borderId="0" xfId="0" applyNumberFormat="1" applyFont="1" applyAlignment="1">
      <alignment horizontal="right" vertical="center"/>
    </xf>
    <xf numFmtId="0" fontId="12" fillId="0" borderId="0" xfId="0" applyFont="1" applyAlignment="1">
      <alignment horizontal="left" vertical="center" wrapText="1"/>
    </xf>
    <xf numFmtId="0" fontId="2" fillId="2" borderId="0" xfId="0" applyFont="1" applyFill="1" applyAlignment="1">
      <alignment vertical="center" wrapText="1"/>
    </xf>
    <xf numFmtId="0" fontId="13" fillId="0" borderId="0" xfId="0" applyFont="1" applyAlignment="1">
      <alignment horizontal="left" vertical="center" wrapText="1"/>
    </xf>
    <xf numFmtId="165" fontId="12" fillId="0" borderId="0" xfId="0" applyNumberFormat="1" applyFont="1" applyAlignment="1">
      <alignment horizontal="right" vertical="center"/>
    </xf>
    <xf numFmtId="164" fontId="12" fillId="0" borderId="0" xfId="0" applyNumberFormat="1" applyFont="1" applyAlignment="1">
      <alignment horizontal="right" vertical="center"/>
    </xf>
    <xf numFmtId="0" fontId="0" fillId="0" borderId="1" xfId="0" applyBorder="1"/>
    <xf numFmtId="0" fontId="14" fillId="0" borderId="0" xfId="0" applyFont="1" applyAlignment="1">
      <alignment horizontal="left" vertical="center"/>
    </xf>
    <xf numFmtId="0" fontId="5" fillId="0" borderId="1" xfId="0" applyFont="1" applyBorder="1" applyAlignment="1">
      <alignment horizontal="left" vertical="top" wrapText="1"/>
    </xf>
    <xf numFmtId="0" fontId="14" fillId="4" borderId="1" xfId="0" applyFont="1" applyFill="1" applyBorder="1" applyAlignment="1">
      <alignment horizontal="left" vertical="center" wrapText="1"/>
    </xf>
    <xf numFmtId="0" fontId="9" fillId="2" borderId="1" xfId="0" applyFont="1" applyFill="1" applyBorder="1" applyAlignment="1">
      <alignment horizontal="center" vertical="center"/>
    </xf>
    <xf numFmtId="0" fontId="14" fillId="4" borderId="0" xfId="0" applyFont="1" applyFill="1" applyAlignment="1">
      <alignment horizontal="left" vertical="center" wrapText="1"/>
    </xf>
    <xf numFmtId="0" fontId="1"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14" fillId="4" borderId="0" xfId="0" applyFont="1" applyFill="1" applyAlignment="1">
      <alignment horizontal="left" vertical="center"/>
    </xf>
    <xf numFmtId="0" fontId="14" fillId="4" borderId="1" xfId="0" applyFont="1" applyFill="1" applyBorder="1" applyAlignment="1">
      <alignment horizontal="left" vertical="center"/>
    </xf>
    <xf numFmtId="0" fontId="10"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9" xfId="0" applyBorder="1" applyAlignment="1"/>
    <xf numFmtId="0" fontId="0" fillId="0" borderId="10" xfId="0" applyBorder="1" applyAlignment="1"/>
    <xf numFmtId="0" fontId="0" fillId="0" borderId="2" xfId="0" applyBorder="1" applyAlignment="1"/>
    <xf numFmtId="0" fontId="0" fillId="0" borderId="4" xfId="0" applyBorder="1" applyAlignment="1"/>
    <xf numFmtId="0" fontId="0" fillId="0" borderId="3" xfId="0" applyBorder="1" applyAlignment="1"/>
    <xf numFmtId="0" fontId="0" fillId="0" borderId="0" xfId="0" applyAlignment="1"/>
    <xf numFmtId="0" fontId="0" fillId="0" borderId="5" xfId="0" applyBorder="1" applyAlignment="1"/>
    <xf numFmtId="0" fontId="0" fillId="0" borderId="6" xfId="0" applyBorder="1" applyAlignment="1"/>
    <xf numFmtId="0" fontId="0" fillId="0" borderId="7" xfId="0" applyBorder="1" applyAlignment="1"/>
    <xf numFmtId="0" fontId="0" fillId="0" borderId="8" xfId="0" applyBorder="1" applyAlignment="1"/>
    <xf numFmtId="0" fontId="11" fillId="0" borderId="1" xfId="0" applyFont="1" applyBorder="1" applyAlignment="1">
      <alignment horizontal="left" vertical="center" wrapText="1"/>
    </xf>
    <xf numFmtId="168" fontId="11" fillId="0" borderId="1" xfId="0" applyNumberFormat="1" applyFont="1" applyBorder="1" applyAlignment="1">
      <alignment horizontal="right" vertical="center"/>
    </xf>
    <xf numFmtId="168" fontId="11" fillId="0" borderId="0" xfId="0" applyNumberFormat="1" applyFont="1" applyAlignment="1">
      <alignment horizontal="right" vertical="center"/>
    </xf>
    <xf numFmtId="0" fontId="12" fillId="0" borderId="1" xfId="0" applyFont="1" applyBorder="1" applyAlignment="1">
      <alignment horizontal="left" vertical="center" wrapText="1"/>
    </xf>
    <xf numFmtId="168" fontId="12" fillId="0" borderId="1" xfId="0" applyNumberFormat="1" applyFont="1" applyBorder="1" applyAlignment="1">
      <alignment horizontal="right" vertical="center"/>
    </xf>
    <xf numFmtId="0" fontId="12" fillId="4" borderId="1" xfId="0" applyFont="1" applyFill="1" applyBorder="1" applyAlignment="1">
      <alignment horizontal="left" vertical="center" wrapText="1"/>
    </xf>
    <xf numFmtId="168" fontId="12" fillId="0" borderId="11" xfId="0" applyNumberFormat="1" applyFont="1" applyBorder="1" applyAlignment="1">
      <alignment horizontal="right" vertical="center"/>
    </xf>
    <xf numFmtId="0" fontId="0" fillId="0" borderId="1" xfId="0" applyBorder="1" applyAlignment="1"/>
    <xf numFmtId="0" fontId="13" fillId="0" borderId="1" xfId="0" applyFont="1" applyBorder="1" applyAlignment="1">
      <alignment horizontal="left" vertical="center" wrapText="1"/>
    </xf>
    <xf numFmtId="0" fontId="11" fillId="4" borderId="1" xfId="0" applyFont="1" applyFill="1" applyBorder="1" applyAlignment="1">
      <alignment horizontal="left" vertical="center" wrapText="1"/>
    </xf>
    <xf numFmtId="3" fontId="11" fillId="0" borderId="1" xfId="0" applyNumberFormat="1" applyFont="1" applyBorder="1" applyAlignment="1">
      <alignment horizontal="right" vertical="center"/>
    </xf>
    <xf numFmtId="3" fontId="12" fillId="0" borderId="1" xfId="0" applyNumberFormat="1" applyFont="1" applyBorder="1" applyAlignment="1">
      <alignment horizontal="right" vertical="center"/>
    </xf>
    <xf numFmtId="0" fontId="12" fillId="0" borderId="1" xfId="0" applyFont="1" applyBorder="1" applyAlignment="1">
      <alignment horizontal="right" vertical="center"/>
    </xf>
    <xf numFmtId="3" fontId="12" fillId="0" borderId="0" xfId="0" applyNumberFormat="1" applyFont="1" applyAlignment="1">
      <alignment horizontal="right" vertical="center"/>
    </xf>
  </cellXfs>
  <cellStyles count="1">
    <cellStyle name="Normal" xfId="0" builtinId="0"/>
  </cellStyles>
  <dxfs count="10">
    <dxf>
      <font>
        <b/>
        <sz val="9"/>
        <color rgb="FF9C0006"/>
      </font>
      <fill>
        <patternFill patternType="solid">
          <fgColor rgb="FFFFC7CE"/>
        </patternFill>
      </fill>
    </dxf>
    <dxf>
      <font>
        <b/>
        <sz val="9"/>
        <color rgb="FF006100"/>
      </font>
      <fill>
        <patternFill patternType="solid">
          <fgColor rgb="FFC6EFCE"/>
        </patternFill>
      </fill>
    </dxf>
    <dxf>
      <font>
        <b/>
        <sz val="9"/>
        <color rgb="FF9C0006"/>
      </font>
      <fill>
        <patternFill patternType="solid">
          <fgColor rgb="FFFFC7CE"/>
        </patternFill>
      </fill>
    </dxf>
    <dxf>
      <font>
        <b/>
        <sz val="9"/>
        <color rgb="FF006100"/>
      </font>
      <fill>
        <patternFill patternType="solid">
          <fgColor rgb="FFC6EFCE"/>
        </patternFill>
      </fill>
    </dxf>
    <dxf>
      <font>
        <b/>
        <sz val="9"/>
        <color rgb="FF9C0006"/>
      </font>
      <fill>
        <patternFill patternType="solid">
          <fgColor rgb="FFFFC7CE"/>
        </patternFill>
      </fill>
    </dxf>
    <dxf>
      <font>
        <b/>
        <sz val="9"/>
        <color rgb="FF006100"/>
      </font>
      <fill>
        <patternFill patternType="solid">
          <fgColor rgb="FFC6EFCE"/>
        </patternFill>
      </fill>
    </dxf>
    <dxf>
      <font>
        <b/>
        <sz val="9"/>
        <color rgb="FF9C0006"/>
      </font>
      <fill>
        <patternFill patternType="solid">
          <fgColor rgb="FFFFC7CE"/>
        </patternFill>
      </fill>
    </dxf>
    <dxf>
      <font>
        <b/>
        <sz val="9"/>
        <color rgb="FF006100"/>
      </font>
      <fill>
        <patternFill patternType="solid">
          <fgColor rgb="FFC6EFCE"/>
        </patternFill>
      </fill>
    </dxf>
    <dxf>
      <font>
        <b/>
        <sz val="9"/>
        <color rgb="FF9C0006"/>
      </font>
      <fill>
        <patternFill patternType="solid">
          <fgColor rgb="FFFFC7CE"/>
        </patternFill>
      </fill>
    </dxf>
    <dxf>
      <font>
        <b/>
        <sz val="9"/>
        <color rgb="FF006100"/>
      </font>
      <fill>
        <patternFill patternType="solid">
          <f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CE4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showGridLines="0" zoomScaleNormal="100" workbookViewId="0">
      <selection activeCell="D5" sqref="D5"/>
    </sheetView>
  </sheetViews>
  <sheetFormatPr defaultColWidth="8.7109375" defaultRowHeight="14.45"/>
  <cols>
    <col min="1" max="1" width="62" customWidth="1"/>
    <col min="2" max="3" width="12" customWidth="1"/>
    <col min="4" max="4" width="46" customWidth="1"/>
  </cols>
  <sheetData>
    <row r="1" spans="1:4" ht="25.5" customHeight="1">
      <c r="A1" s="41" t="s">
        <v>0</v>
      </c>
      <c r="B1" s="50"/>
      <c r="C1" s="50"/>
      <c r="D1" s="51"/>
    </row>
    <row r="2" spans="1:4" ht="15" customHeight="1">
      <c r="A2" s="6" t="s">
        <v>1</v>
      </c>
      <c r="B2" s="42"/>
      <c r="C2" s="50"/>
      <c r="D2" s="51"/>
    </row>
    <row r="3" spans="1:4" ht="23.85" customHeight="1">
      <c r="A3" s="6" t="s">
        <v>2</v>
      </c>
      <c r="B3" s="42" t="s">
        <v>3</v>
      </c>
      <c r="C3" s="50"/>
      <c r="D3" s="51"/>
    </row>
    <row r="4" spans="1:4">
      <c r="A4" s="3" t="s">
        <v>4</v>
      </c>
      <c r="B4" s="3" t="s">
        <v>5</v>
      </c>
      <c r="C4" s="3" t="s">
        <v>6</v>
      </c>
      <c r="D4" s="3" t="s">
        <v>7</v>
      </c>
    </row>
    <row r="5" spans="1:4">
      <c r="A5" s="4" t="s">
        <v>8</v>
      </c>
      <c r="B5" s="7">
        <v>0.35</v>
      </c>
      <c r="C5" s="8"/>
      <c r="D5" s="4"/>
    </row>
    <row r="6" spans="1:4">
      <c r="A6" s="4" t="s">
        <v>9</v>
      </c>
      <c r="B6" s="7">
        <v>0.3</v>
      </c>
      <c r="C6" s="8"/>
      <c r="D6" s="4"/>
    </row>
    <row r="7" spans="1:4">
      <c r="A7" s="4" t="s">
        <v>10</v>
      </c>
      <c r="B7" s="7">
        <v>0.25</v>
      </c>
      <c r="C7" s="8"/>
      <c r="D7" s="4"/>
    </row>
    <row r="8" spans="1:4">
      <c r="A8" s="4" t="s">
        <v>11</v>
      </c>
      <c r="B8" s="7">
        <v>0.1</v>
      </c>
      <c r="C8" s="8"/>
      <c r="D8" s="4"/>
    </row>
    <row r="9" spans="1:4">
      <c r="A9" s="9" t="s">
        <v>12</v>
      </c>
      <c r="B9" s="10">
        <v>1000</v>
      </c>
      <c r="C9" s="10">
        <f>SUM(C5:C8)</f>
        <v>0</v>
      </c>
      <c r="D9" s="9"/>
    </row>
    <row r="10" spans="1:4" ht="15" customHeight="1">
      <c r="A10" s="11" t="s">
        <v>13</v>
      </c>
      <c r="B10" s="2">
        <f>'Pricing Summary'!C24</f>
        <v>0</v>
      </c>
      <c r="C10" s="43" t="s">
        <v>14</v>
      </c>
      <c r="D10" s="51"/>
    </row>
    <row r="11" spans="1:4">
      <c r="A11" s="11" t="s">
        <v>15</v>
      </c>
      <c r="B11" s="2">
        <f>'Pricing Summary'!C13</f>
        <v>375000</v>
      </c>
    </row>
    <row r="12" spans="1:4">
      <c r="A12" s="11" t="s">
        <v>16</v>
      </c>
      <c r="B12" s="12">
        <f>B10-B11</f>
        <v>-375000</v>
      </c>
    </row>
    <row r="14" spans="1:4" ht="15" customHeight="1">
      <c r="A14" s="45" t="s">
        <v>17</v>
      </c>
      <c r="B14" s="50"/>
      <c r="C14" s="50"/>
      <c r="D14" s="51"/>
    </row>
    <row r="15" spans="1:4">
      <c r="A15" s="44"/>
      <c r="B15" s="52"/>
      <c r="C15" s="52"/>
      <c r="D15" s="53"/>
    </row>
    <row r="16" spans="1:4">
      <c r="A16" s="54"/>
      <c r="B16" s="55"/>
      <c r="C16" s="55"/>
      <c r="D16" s="56"/>
    </row>
    <row r="17" spans="1:4">
      <c r="A17" s="54"/>
      <c r="B17" s="55"/>
      <c r="C17" s="55"/>
      <c r="D17" s="56"/>
    </row>
    <row r="18" spans="1:4">
      <c r="A18" s="57"/>
      <c r="B18" s="58"/>
      <c r="C18" s="58"/>
      <c r="D18" s="59"/>
    </row>
  </sheetData>
  <mergeCells count="6">
    <mergeCell ref="A1:D1"/>
    <mergeCell ref="B3:D3"/>
    <mergeCell ref="C10:D10"/>
    <mergeCell ref="A15:D18"/>
    <mergeCell ref="B2:D2"/>
    <mergeCell ref="A14:D14"/>
  </mergeCells>
  <pageMargins left="0.75" right="0.75" top="1" bottom="1" header="0.511811023622047" footer="0.511811023622047"/>
  <pageSetup paperSize="9" orientation="portrait" horizontalDpi="300" verticalDpi="300"/>
  <headerFooter>
    <oddFooter>&amp;L&amp;"Aptos"&amp;6 &amp;K0000FF_x000D_# NIBRT Protected Data_x000D_&amp;1#&amp;"Aptos"&amp;6&amp;K0000FF NIBRT Protected Data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zoomScale="130" zoomScaleNormal="130" workbookViewId="0">
      <pane ySplit="1" topLeftCell="A2" activePane="bottomLeft" state="frozen"/>
      <selection pane="bottomLeft" activeCell="A34" sqref="A34"/>
    </sheetView>
  </sheetViews>
  <sheetFormatPr defaultColWidth="8.7109375" defaultRowHeight="14.45"/>
  <cols>
    <col min="1" max="1" width="78" customWidth="1"/>
    <col min="2" max="2" width="11" customWidth="1"/>
    <col min="3" max="4" width="12" customWidth="1"/>
    <col min="5" max="5" width="40" customWidth="1"/>
    <col min="6" max="6" width="11" customWidth="1"/>
    <col min="7" max="7" width="40" customWidth="1"/>
  </cols>
  <sheetData>
    <row r="1" spans="1:7" ht="30" customHeight="1">
      <c r="A1" s="13" t="s">
        <v>18</v>
      </c>
      <c r="B1" s="13" t="s">
        <v>19</v>
      </c>
      <c r="C1" s="13" t="s">
        <v>20</v>
      </c>
      <c r="D1" s="13" t="s">
        <v>21</v>
      </c>
      <c r="E1" s="13" t="s">
        <v>22</v>
      </c>
      <c r="F1" s="13" t="s">
        <v>23</v>
      </c>
      <c r="G1" s="13" t="s">
        <v>24</v>
      </c>
    </row>
    <row r="2" spans="1:7">
      <c r="A2" s="14" t="s">
        <v>8</v>
      </c>
      <c r="B2" s="15"/>
      <c r="C2" s="15"/>
      <c r="D2" s="15"/>
      <c r="E2" s="15"/>
      <c r="F2" s="15"/>
      <c r="G2" s="15"/>
    </row>
    <row r="3" spans="1:7" ht="84" customHeight="1">
      <c r="A3" s="5" t="s">
        <v>25</v>
      </c>
      <c r="B3" s="16">
        <v>40</v>
      </c>
      <c r="C3" s="17"/>
      <c r="D3" s="18" t="s">
        <v>26</v>
      </c>
      <c r="E3" s="5"/>
      <c r="F3" s="17"/>
      <c r="G3" s="5"/>
    </row>
    <row r="4" spans="1:7" ht="48" customHeight="1">
      <c r="A4" s="5" t="s">
        <v>27</v>
      </c>
      <c r="B4" s="16">
        <v>25</v>
      </c>
      <c r="C4" s="17"/>
      <c r="D4" s="18" t="s">
        <v>26</v>
      </c>
      <c r="E4" s="5"/>
      <c r="F4" s="17"/>
      <c r="G4" s="5"/>
    </row>
    <row r="5" spans="1:7" ht="72" customHeight="1">
      <c r="A5" s="5" t="s">
        <v>28</v>
      </c>
      <c r="B5" s="16">
        <v>30</v>
      </c>
      <c r="C5" s="17"/>
      <c r="D5" s="18" t="s">
        <v>26</v>
      </c>
      <c r="E5" s="5"/>
      <c r="F5" s="17"/>
      <c r="G5" s="5"/>
    </row>
    <row r="6" spans="1:7" ht="60" customHeight="1">
      <c r="A6" s="5" t="s">
        <v>29</v>
      </c>
      <c r="B6" s="16">
        <v>35</v>
      </c>
      <c r="C6" s="17"/>
      <c r="D6" s="18" t="s">
        <v>26</v>
      </c>
      <c r="E6" s="5"/>
      <c r="F6" s="17"/>
      <c r="G6" s="5"/>
    </row>
    <row r="7" spans="1:7" ht="24" customHeight="1">
      <c r="A7" s="5" t="s">
        <v>30</v>
      </c>
      <c r="B7" s="16">
        <v>20</v>
      </c>
      <c r="C7" s="17"/>
      <c r="D7" s="18" t="s">
        <v>26</v>
      </c>
      <c r="E7" s="5"/>
      <c r="F7" s="17"/>
      <c r="G7" s="5"/>
    </row>
    <row r="8" spans="1:7" ht="48" customHeight="1">
      <c r="A8" s="5" t="s">
        <v>31</v>
      </c>
      <c r="B8" s="16">
        <v>30</v>
      </c>
      <c r="C8" s="17"/>
      <c r="D8" s="18" t="s">
        <v>26</v>
      </c>
      <c r="E8" s="5"/>
      <c r="F8" s="17"/>
      <c r="G8" s="5"/>
    </row>
    <row r="9" spans="1:7" ht="168" customHeight="1">
      <c r="A9" s="5" t="s">
        <v>32</v>
      </c>
      <c r="B9" s="16">
        <v>25</v>
      </c>
      <c r="C9" s="17"/>
      <c r="D9" s="18" t="s">
        <v>26</v>
      </c>
      <c r="E9" s="5"/>
      <c r="F9" s="17"/>
      <c r="G9" s="5"/>
    </row>
    <row r="10" spans="1:7" ht="72" customHeight="1">
      <c r="A10" s="5" t="s">
        <v>33</v>
      </c>
      <c r="B10" s="16">
        <v>30</v>
      </c>
      <c r="C10" s="17"/>
      <c r="D10" s="18" t="s">
        <v>26</v>
      </c>
      <c r="E10" s="5"/>
      <c r="F10" s="17"/>
      <c r="G10" s="5"/>
    </row>
    <row r="11" spans="1:7" ht="108" customHeight="1">
      <c r="A11" s="5" t="s">
        <v>34</v>
      </c>
      <c r="B11" s="16">
        <v>20</v>
      </c>
      <c r="C11" s="17"/>
      <c r="D11" s="18" t="s">
        <v>26</v>
      </c>
      <c r="E11" s="5"/>
      <c r="F11" s="17"/>
      <c r="G11" s="5"/>
    </row>
    <row r="12" spans="1:7" ht="72" customHeight="1">
      <c r="A12" s="5" t="s">
        <v>35</v>
      </c>
      <c r="B12" s="16">
        <v>25</v>
      </c>
      <c r="C12" s="17"/>
      <c r="D12" s="18" t="s">
        <v>26</v>
      </c>
      <c r="E12" s="5"/>
      <c r="F12" s="17"/>
      <c r="G12" s="5"/>
    </row>
    <row r="13" spans="1:7" ht="24" customHeight="1">
      <c r="A13" s="5" t="s">
        <v>36</v>
      </c>
      <c r="B13" s="16">
        <v>15</v>
      </c>
      <c r="C13" s="17"/>
      <c r="D13" s="18" t="s">
        <v>26</v>
      </c>
      <c r="E13" s="5"/>
      <c r="F13" s="17"/>
      <c r="G13" s="5"/>
    </row>
    <row r="14" spans="1:7" ht="24" customHeight="1">
      <c r="A14" s="5" t="s">
        <v>37</v>
      </c>
      <c r="B14" s="16">
        <v>10</v>
      </c>
      <c r="C14" s="17"/>
      <c r="D14" s="18" t="s">
        <v>26</v>
      </c>
      <c r="E14" s="5"/>
      <c r="F14" s="17"/>
      <c r="G14" s="5"/>
    </row>
    <row r="15" spans="1:7" ht="24" customHeight="1">
      <c r="A15" s="5" t="s">
        <v>38</v>
      </c>
      <c r="B15" s="16">
        <v>10</v>
      </c>
      <c r="C15" s="17"/>
      <c r="D15" s="18" t="s">
        <v>26</v>
      </c>
      <c r="E15" s="5"/>
      <c r="F15" s="17"/>
      <c r="G15" s="5"/>
    </row>
    <row r="16" spans="1:7" ht="24" customHeight="1">
      <c r="A16" s="5" t="s">
        <v>39</v>
      </c>
      <c r="B16" s="16">
        <v>10</v>
      </c>
      <c r="C16" s="17"/>
      <c r="D16" s="18" t="s">
        <v>26</v>
      </c>
      <c r="E16" s="5"/>
      <c r="F16" s="17"/>
      <c r="G16" s="5"/>
    </row>
    <row r="17" spans="1:7" ht="24" customHeight="1">
      <c r="A17" s="5" t="s">
        <v>40</v>
      </c>
      <c r="B17" s="16">
        <v>10</v>
      </c>
      <c r="C17" s="17"/>
      <c r="D17" s="18" t="s">
        <v>26</v>
      </c>
      <c r="E17" s="5"/>
      <c r="F17" s="17"/>
      <c r="G17" s="5"/>
    </row>
    <row r="18" spans="1:7" ht="84" customHeight="1">
      <c r="A18" s="5" t="s">
        <v>41</v>
      </c>
      <c r="B18" s="16">
        <v>15</v>
      </c>
      <c r="C18" s="17"/>
      <c r="D18" s="18" t="s">
        <v>26</v>
      </c>
      <c r="E18" s="5"/>
      <c r="F18" s="17"/>
      <c r="G18" s="5"/>
    </row>
    <row r="19" spans="1:7">
      <c r="A19" s="14" t="s">
        <v>9</v>
      </c>
      <c r="B19" s="15"/>
      <c r="C19" s="15"/>
      <c r="D19" s="15"/>
      <c r="E19" s="15"/>
      <c r="F19" s="15"/>
      <c r="G19" s="15"/>
    </row>
    <row r="20" spans="1:7" ht="24" customHeight="1">
      <c r="A20" s="5" t="s">
        <v>42</v>
      </c>
      <c r="B20" s="16">
        <v>45</v>
      </c>
      <c r="C20" s="17"/>
      <c r="D20" s="18" t="s">
        <v>26</v>
      </c>
      <c r="E20" s="5"/>
      <c r="F20" s="17"/>
      <c r="G20" s="5"/>
    </row>
    <row r="21" spans="1:7" ht="24" customHeight="1">
      <c r="A21" s="5" t="s">
        <v>43</v>
      </c>
      <c r="B21" s="16">
        <v>60</v>
      </c>
      <c r="C21" s="17"/>
      <c r="D21" s="18" t="s">
        <v>26</v>
      </c>
      <c r="E21" s="5"/>
      <c r="F21" s="17"/>
      <c r="G21" s="5"/>
    </row>
    <row r="22" spans="1:7" ht="24" customHeight="1">
      <c r="A22" s="5" t="s">
        <v>44</v>
      </c>
      <c r="B22" s="16">
        <v>45</v>
      </c>
      <c r="C22" s="17"/>
      <c r="D22" s="18" t="s">
        <v>26</v>
      </c>
      <c r="E22" s="5"/>
      <c r="F22" s="17"/>
      <c r="G22" s="5"/>
    </row>
    <row r="23" spans="1:7" ht="24" customHeight="1">
      <c r="A23" s="5" t="s">
        <v>45</v>
      </c>
      <c r="B23" s="16">
        <v>45</v>
      </c>
      <c r="C23" s="17"/>
      <c r="D23" s="18" t="s">
        <v>26</v>
      </c>
      <c r="E23" s="5"/>
      <c r="F23" s="17"/>
      <c r="G23" s="5"/>
    </row>
    <row r="24" spans="1:7" ht="24" customHeight="1">
      <c r="A24" s="5" t="s">
        <v>46</v>
      </c>
      <c r="B24" s="16">
        <v>35</v>
      </c>
      <c r="C24" s="17"/>
      <c r="D24" s="18" t="s">
        <v>26</v>
      </c>
      <c r="E24" s="5"/>
      <c r="F24" s="17"/>
      <c r="G24" s="5"/>
    </row>
    <row r="25" spans="1:7" ht="24" customHeight="1">
      <c r="A25" s="5" t="s">
        <v>47</v>
      </c>
      <c r="B25" s="16">
        <v>70</v>
      </c>
      <c r="C25" s="17"/>
      <c r="D25" s="18" t="s">
        <v>26</v>
      </c>
      <c r="E25" s="5"/>
      <c r="F25" s="17"/>
      <c r="G25" s="5"/>
    </row>
    <row r="26" spans="1:7">
      <c r="A26" s="14" t="s">
        <v>10</v>
      </c>
      <c r="B26" s="15"/>
      <c r="C26" s="15"/>
      <c r="D26" s="15"/>
      <c r="E26" s="15"/>
      <c r="F26" s="15"/>
      <c r="G26" s="15"/>
    </row>
    <row r="27" spans="1:7" ht="24">
      <c r="A27" s="5" t="s">
        <v>48</v>
      </c>
      <c r="B27" s="16">
        <v>120</v>
      </c>
      <c r="C27" s="17"/>
      <c r="D27" s="18" t="s">
        <v>26</v>
      </c>
      <c r="E27" s="5"/>
      <c r="F27" s="17"/>
      <c r="G27" s="5"/>
    </row>
    <row r="28" spans="1:7">
      <c r="A28" s="5" t="s">
        <v>49</v>
      </c>
      <c r="B28" s="16">
        <v>40</v>
      </c>
      <c r="C28" s="17"/>
      <c r="D28" s="18" t="s">
        <v>26</v>
      </c>
      <c r="E28" s="5"/>
      <c r="F28" s="17"/>
      <c r="G28" s="5"/>
    </row>
    <row r="29" spans="1:7">
      <c r="A29" s="5" t="s">
        <v>50</v>
      </c>
      <c r="B29" s="16">
        <v>40</v>
      </c>
      <c r="C29" s="17"/>
      <c r="D29" s="18" t="s">
        <v>26</v>
      </c>
      <c r="E29" s="5"/>
      <c r="F29" s="17"/>
      <c r="G29" s="5"/>
    </row>
    <row r="30" spans="1:7">
      <c r="A30" s="5" t="s">
        <v>51</v>
      </c>
      <c r="B30" s="16">
        <v>50</v>
      </c>
      <c r="C30" s="17"/>
      <c r="D30" s="18" t="s">
        <v>26</v>
      </c>
      <c r="E30" s="5"/>
      <c r="F30" s="17"/>
      <c r="G30" s="5"/>
    </row>
    <row r="31" spans="1:7">
      <c r="A31" s="14" t="s">
        <v>11</v>
      </c>
      <c r="B31" s="15"/>
      <c r="C31" s="15"/>
      <c r="D31" s="15"/>
      <c r="E31" s="15"/>
      <c r="F31" s="15"/>
      <c r="G31" s="15"/>
    </row>
    <row r="32" spans="1:7" ht="24" customHeight="1">
      <c r="A32" s="5" t="s">
        <v>52</v>
      </c>
      <c r="B32" s="16">
        <v>40</v>
      </c>
      <c r="C32" s="17"/>
      <c r="D32" s="18" t="s">
        <v>26</v>
      </c>
      <c r="E32" s="5"/>
      <c r="F32" s="17"/>
      <c r="G32" s="5"/>
    </row>
    <row r="33" spans="1:7">
      <c r="A33" s="5" t="s">
        <v>53</v>
      </c>
      <c r="B33" s="16">
        <v>30</v>
      </c>
      <c r="C33" s="17"/>
      <c r="D33" s="18" t="s">
        <v>26</v>
      </c>
      <c r="E33" s="5"/>
      <c r="F33" s="17"/>
      <c r="G33" s="5"/>
    </row>
    <row r="34" spans="1:7">
      <c r="A34" s="5" t="s">
        <v>54</v>
      </c>
      <c r="B34" s="16">
        <v>30</v>
      </c>
      <c r="C34" s="17"/>
      <c r="D34" s="18" t="s">
        <v>26</v>
      </c>
      <c r="E34" s="5"/>
      <c r="F34" s="17"/>
      <c r="G34" s="5"/>
    </row>
    <row r="35" spans="1:7">
      <c r="A35" s="19" t="s">
        <v>55</v>
      </c>
      <c r="B35" s="20">
        <f>SUM(B2:B34)</f>
        <v>1000</v>
      </c>
      <c r="C35" s="20">
        <f>SUM(C2:C34)</f>
        <v>0</v>
      </c>
      <c r="D35" s="20"/>
      <c r="E35" s="20"/>
      <c r="F35" s="20"/>
      <c r="G35" s="20"/>
    </row>
  </sheetData>
  <pageMargins left="0.75" right="0.75" top="1" bottom="1" header="0.511811023622047" footer="0.511811023622047"/>
  <pageSetup paperSize="9" orientation="portrait" horizontalDpi="300" verticalDpi="300"/>
  <headerFooter>
    <oddFooter>&amp;L&amp;"Aptos"&amp;6 &amp;K0000FF_x000D_# NIBRT Protected Data_x000D_&amp;1#&amp;"Aptos"&amp;6&amp;K0000FF NIBRT Protected Data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
  <sheetViews>
    <sheetView showGridLines="0" tabSelected="1" zoomScale="120" zoomScaleNormal="120" workbookViewId="0">
      <pane ySplit="2" topLeftCell="A3" activePane="bottomLeft" state="frozen"/>
      <selection pane="bottomLeft" activeCell="D22" sqref="D22:D23"/>
    </sheetView>
  </sheetViews>
  <sheetFormatPr defaultColWidth="8.7109375" defaultRowHeight="14.45"/>
  <cols>
    <col min="1" max="1" width="34" customWidth="1"/>
    <col min="2" max="2" width="30" customWidth="1"/>
    <col min="3" max="3" width="12" customWidth="1"/>
    <col min="4" max="4" width="10" customWidth="1"/>
    <col min="5" max="5" width="13" customWidth="1"/>
    <col min="6" max="8" width="15" customWidth="1"/>
    <col min="9" max="9" width="34" customWidth="1"/>
  </cols>
  <sheetData>
    <row r="1" spans="1:9" ht="15.6" customHeight="1">
      <c r="A1" s="39" t="s">
        <v>56</v>
      </c>
      <c r="B1" s="50"/>
      <c r="C1" s="50"/>
      <c r="D1" s="50"/>
      <c r="E1" s="50"/>
      <c r="F1" s="50"/>
      <c r="G1" s="50"/>
      <c r="H1" s="50"/>
      <c r="I1" s="51"/>
    </row>
    <row r="2" spans="1:9" ht="69" customHeight="1">
      <c r="A2" s="3" t="s">
        <v>18</v>
      </c>
      <c r="B2" s="3" t="s">
        <v>57</v>
      </c>
      <c r="C2" s="3" t="s">
        <v>58</v>
      </c>
      <c r="D2" s="3" t="s">
        <v>59</v>
      </c>
      <c r="E2" s="3" t="s">
        <v>60</v>
      </c>
      <c r="F2" s="3" t="s">
        <v>61</v>
      </c>
      <c r="G2" s="3" t="s">
        <v>62</v>
      </c>
      <c r="H2" s="3" t="s">
        <v>63</v>
      </c>
      <c r="I2" s="3" t="s">
        <v>7</v>
      </c>
    </row>
    <row r="3" spans="1:9" ht="72" customHeight="1">
      <c r="A3" s="38" t="s">
        <v>64</v>
      </c>
      <c r="B3" s="50"/>
      <c r="C3" s="50"/>
      <c r="D3" s="50"/>
      <c r="E3" s="50"/>
      <c r="F3" s="50"/>
      <c r="G3" s="50"/>
      <c r="H3" s="50"/>
      <c r="I3" s="51"/>
    </row>
    <row r="4" spans="1:9" ht="72">
      <c r="A4" s="5" t="s">
        <v>65</v>
      </c>
      <c r="B4" s="5" t="s">
        <v>66</v>
      </c>
      <c r="C4" s="16">
        <v>200</v>
      </c>
      <c r="D4" s="16">
        <v>5</v>
      </c>
      <c r="E4" s="21">
        <f t="shared" ref="E4:E9" si="0">C4/D4</f>
        <v>40</v>
      </c>
      <c r="F4" s="22"/>
      <c r="G4" s="23">
        <f t="shared" ref="G4:G9" si="1">E4*F4</f>
        <v>0</v>
      </c>
      <c r="H4" s="23">
        <f t="shared" ref="H4:H9" si="2">C4*F4</f>
        <v>0</v>
      </c>
      <c r="I4" s="5" t="s">
        <v>67</v>
      </c>
    </row>
    <row r="5" spans="1:9" ht="36" customHeight="1">
      <c r="A5" s="5" t="s">
        <v>68</v>
      </c>
      <c r="B5" s="5" t="s">
        <v>69</v>
      </c>
      <c r="C5" s="16">
        <v>100</v>
      </c>
      <c r="D5" s="16">
        <v>5</v>
      </c>
      <c r="E5" s="21">
        <f t="shared" si="0"/>
        <v>20</v>
      </c>
      <c r="F5" s="22"/>
      <c r="G5" s="23">
        <f t="shared" si="1"/>
        <v>0</v>
      </c>
      <c r="H5" s="23">
        <f t="shared" si="2"/>
        <v>0</v>
      </c>
      <c r="I5" s="5"/>
    </row>
    <row r="6" spans="1:9" ht="36" customHeight="1">
      <c r="A6" s="5" t="s">
        <v>70</v>
      </c>
      <c r="B6" s="5" t="s">
        <v>71</v>
      </c>
      <c r="C6" s="16">
        <v>100</v>
      </c>
      <c r="D6" s="16">
        <v>5</v>
      </c>
      <c r="E6" s="21">
        <f t="shared" si="0"/>
        <v>20</v>
      </c>
      <c r="F6" s="22"/>
      <c r="G6" s="23">
        <f t="shared" si="1"/>
        <v>0</v>
      </c>
      <c r="H6" s="23">
        <f t="shared" si="2"/>
        <v>0</v>
      </c>
      <c r="I6" s="5" t="s">
        <v>72</v>
      </c>
    </row>
    <row r="7" spans="1:9" ht="24" customHeight="1">
      <c r="A7" s="5" t="s">
        <v>73</v>
      </c>
      <c r="B7" s="5" t="s">
        <v>74</v>
      </c>
      <c r="C7" s="16">
        <v>100</v>
      </c>
      <c r="D7" s="16">
        <v>5</v>
      </c>
      <c r="E7" s="21">
        <f t="shared" si="0"/>
        <v>20</v>
      </c>
      <c r="F7" s="22"/>
      <c r="G7" s="23">
        <f t="shared" si="1"/>
        <v>0</v>
      </c>
      <c r="H7" s="23">
        <f t="shared" si="2"/>
        <v>0</v>
      </c>
      <c r="I7" s="5" t="s">
        <v>75</v>
      </c>
    </row>
    <row r="8" spans="1:9" ht="24" customHeight="1">
      <c r="A8" s="5" t="s">
        <v>76</v>
      </c>
      <c r="B8" s="5" t="s">
        <v>77</v>
      </c>
      <c r="C8" s="16">
        <v>100</v>
      </c>
      <c r="D8" s="16">
        <v>5</v>
      </c>
      <c r="E8" s="21">
        <f t="shared" si="0"/>
        <v>20</v>
      </c>
      <c r="F8" s="22"/>
      <c r="G8" s="23">
        <f t="shared" si="1"/>
        <v>0</v>
      </c>
      <c r="H8" s="23">
        <f t="shared" si="2"/>
        <v>0</v>
      </c>
      <c r="I8" s="5" t="s">
        <v>78</v>
      </c>
    </row>
    <row r="9" spans="1:9" ht="60" customHeight="1">
      <c r="A9" s="5" t="s">
        <v>79</v>
      </c>
      <c r="B9" s="5" t="s">
        <v>77</v>
      </c>
      <c r="C9" s="16">
        <v>100</v>
      </c>
      <c r="D9" s="16">
        <v>5</v>
      </c>
      <c r="E9" s="21">
        <f t="shared" si="0"/>
        <v>20</v>
      </c>
      <c r="F9" s="22"/>
      <c r="G9" s="23">
        <f t="shared" si="1"/>
        <v>0</v>
      </c>
      <c r="H9" s="23">
        <f t="shared" si="2"/>
        <v>0</v>
      </c>
      <c r="I9" s="5" t="s">
        <v>78</v>
      </c>
    </row>
    <row r="10" spans="1:9" ht="24" customHeight="1">
      <c r="A10" s="5"/>
      <c r="B10" s="5"/>
      <c r="C10" s="16"/>
      <c r="D10" s="16"/>
      <c r="E10" s="21"/>
      <c r="F10" s="22"/>
      <c r="G10" s="23"/>
      <c r="H10" s="23"/>
      <c r="I10" s="5"/>
    </row>
    <row r="11" spans="1:9" ht="24" customHeight="1">
      <c r="A11" s="24" t="s">
        <v>80</v>
      </c>
      <c r="B11" s="25"/>
      <c r="C11" s="25"/>
      <c r="D11" s="25"/>
      <c r="E11" s="25"/>
      <c r="F11" s="25"/>
      <c r="G11" s="25"/>
      <c r="H11" s="1">
        <f>H4+H5+H6+H7+H8+H9</f>
        <v>0</v>
      </c>
      <c r="I11" s="26"/>
    </row>
    <row r="12" spans="1:9" ht="24" customHeight="1">
      <c r="A12" s="5"/>
      <c r="B12" s="5"/>
      <c r="C12" s="16"/>
      <c r="D12" s="16"/>
      <c r="E12" s="21"/>
      <c r="F12" s="22"/>
      <c r="G12" s="23"/>
      <c r="H12" s="23"/>
      <c r="I12" s="5"/>
    </row>
    <row r="13" spans="1:9">
      <c r="A13" s="38" t="s">
        <v>81</v>
      </c>
      <c r="B13" s="50"/>
      <c r="C13" s="50"/>
      <c r="D13" s="50"/>
      <c r="E13" s="50"/>
      <c r="F13" s="50"/>
      <c r="G13" s="50"/>
      <c r="H13" s="50"/>
      <c r="I13" s="51"/>
    </row>
    <row r="14" spans="1:9" ht="72">
      <c r="A14" s="5" t="s">
        <v>82</v>
      </c>
      <c r="B14" s="5" t="s">
        <v>83</v>
      </c>
      <c r="C14" s="16" t="s">
        <v>84</v>
      </c>
      <c r="D14" s="16"/>
      <c r="E14" s="21"/>
      <c r="F14" s="22"/>
      <c r="G14" s="23"/>
      <c r="H14" s="23">
        <f t="shared" ref="H14:H19" si="3">F14</f>
        <v>0</v>
      </c>
      <c r="I14" s="5" t="s">
        <v>67</v>
      </c>
    </row>
    <row r="15" spans="1:9" ht="27.6" customHeight="1">
      <c r="A15" s="5" t="s">
        <v>85</v>
      </c>
      <c r="B15" s="5" t="s">
        <v>69</v>
      </c>
      <c r="C15" s="16" t="s">
        <v>84</v>
      </c>
      <c r="D15" s="16"/>
      <c r="E15" s="21"/>
      <c r="F15" s="22"/>
      <c r="G15" s="23"/>
      <c r="H15" s="23">
        <f t="shared" si="3"/>
        <v>0</v>
      </c>
      <c r="I15" s="5"/>
    </row>
    <row r="16" spans="1:9" ht="27.6" customHeight="1">
      <c r="A16" s="5" t="s">
        <v>86</v>
      </c>
      <c r="B16" s="5" t="s">
        <v>87</v>
      </c>
      <c r="C16" s="16" t="s">
        <v>84</v>
      </c>
      <c r="D16" s="16"/>
      <c r="E16" s="21"/>
      <c r="F16" s="22"/>
      <c r="G16" s="23"/>
      <c r="H16" s="23">
        <f t="shared" si="3"/>
        <v>0</v>
      </c>
      <c r="I16" s="5"/>
    </row>
    <row r="17" spans="1:9" ht="15" customHeight="1">
      <c r="A17" s="5" t="s">
        <v>88</v>
      </c>
      <c r="B17" s="5" t="s">
        <v>74</v>
      </c>
      <c r="C17" s="16" t="s">
        <v>84</v>
      </c>
      <c r="D17" s="16"/>
      <c r="E17" s="21"/>
      <c r="F17" s="22"/>
      <c r="G17" s="23"/>
      <c r="H17" s="23">
        <f t="shared" si="3"/>
        <v>0</v>
      </c>
      <c r="I17" s="5" t="s">
        <v>89</v>
      </c>
    </row>
    <row r="18" spans="1:9" ht="24">
      <c r="A18" s="5" t="s">
        <v>90</v>
      </c>
      <c r="B18" s="5" t="s">
        <v>77</v>
      </c>
      <c r="C18" s="16" t="s">
        <v>84</v>
      </c>
      <c r="D18" s="16"/>
      <c r="E18" s="21"/>
      <c r="F18" s="22"/>
      <c r="G18" s="23"/>
      <c r="H18" s="23">
        <f t="shared" si="3"/>
        <v>0</v>
      </c>
      <c r="I18" s="5" t="s">
        <v>91</v>
      </c>
    </row>
    <row r="19" spans="1:9" ht="24">
      <c r="A19" s="5" t="s">
        <v>92</v>
      </c>
      <c r="B19" s="5" t="s">
        <v>77</v>
      </c>
      <c r="C19" s="16" t="s">
        <v>84</v>
      </c>
      <c r="D19" s="16"/>
      <c r="E19" s="21"/>
      <c r="F19" s="22"/>
      <c r="G19" s="23"/>
      <c r="H19" s="23">
        <f t="shared" si="3"/>
        <v>0</v>
      </c>
      <c r="I19" s="5" t="s">
        <v>93</v>
      </c>
    </row>
    <row r="21" spans="1:9">
      <c r="A21" s="40" t="s">
        <v>94</v>
      </c>
      <c r="B21" s="55"/>
      <c r="C21" s="55"/>
      <c r="D21" s="55"/>
      <c r="E21" s="55"/>
      <c r="F21" s="55"/>
      <c r="G21" s="55"/>
      <c r="H21" s="55"/>
      <c r="I21" s="55"/>
    </row>
    <row r="22" spans="1:9" ht="24">
      <c r="A22" s="5" t="s">
        <v>95</v>
      </c>
      <c r="B22" s="5" t="s">
        <v>77</v>
      </c>
      <c r="C22" s="16">
        <v>100</v>
      </c>
      <c r="D22" s="16">
        <v>5</v>
      </c>
      <c r="E22" s="21">
        <f>C22/D22</f>
        <v>20</v>
      </c>
      <c r="F22" s="22"/>
      <c r="G22" s="23">
        <f>E22*F22</f>
        <v>0</v>
      </c>
      <c r="H22" s="23">
        <f>C22*F22</f>
        <v>0</v>
      </c>
      <c r="I22" s="5" t="s">
        <v>96</v>
      </c>
    </row>
    <row r="23" spans="1:9" ht="24">
      <c r="A23" s="5" t="s">
        <v>97</v>
      </c>
      <c r="B23" s="5" t="s">
        <v>77</v>
      </c>
      <c r="C23" s="16">
        <v>100</v>
      </c>
      <c r="D23" s="16">
        <v>5</v>
      </c>
      <c r="E23" s="21">
        <f>C23/D23</f>
        <v>20</v>
      </c>
      <c r="F23" s="22"/>
      <c r="G23" s="23">
        <f>E23*F23</f>
        <v>0</v>
      </c>
      <c r="H23" s="23">
        <f>C23*F23</f>
        <v>0</v>
      </c>
      <c r="I23" s="5" t="s">
        <v>96</v>
      </c>
    </row>
    <row r="25" spans="1:9" ht="27.6">
      <c r="A25" s="24" t="s">
        <v>98</v>
      </c>
      <c r="B25" s="25"/>
      <c r="C25" s="25"/>
      <c r="D25" s="25"/>
      <c r="E25" s="25"/>
      <c r="F25" s="25"/>
      <c r="G25" s="25"/>
      <c r="H25" s="1">
        <f>H22+H23</f>
        <v>0</v>
      </c>
      <c r="I25" s="26"/>
    </row>
    <row r="27" spans="1:9">
      <c r="A27" s="37" t="s">
        <v>99</v>
      </c>
      <c r="B27" s="52"/>
      <c r="C27" s="52"/>
      <c r="D27" s="52"/>
      <c r="E27" s="52"/>
      <c r="F27" s="52"/>
      <c r="G27" s="52"/>
      <c r="H27" s="52"/>
      <c r="I27" s="53"/>
    </row>
    <row r="28" spans="1:9">
      <c r="A28" s="54"/>
      <c r="B28" s="55"/>
      <c r="C28" s="55"/>
      <c r="D28" s="55"/>
      <c r="E28" s="55"/>
      <c r="F28" s="55"/>
      <c r="G28" s="55"/>
      <c r="H28" s="55"/>
      <c r="I28" s="56"/>
    </row>
    <row r="29" spans="1:9">
      <c r="A29" s="57"/>
      <c r="B29" s="58"/>
      <c r="C29" s="58"/>
      <c r="D29" s="58"/>
      <c r="E29" s="58"/>
      <c r="F29" s="58"/>
      <c r="G29" s="58"/>
      <c r="H29" s="58"/>
      <c r="I29" s="59"/>
    </row>
  </sheetData>
  <mergeCells count="5">
    <mergeCell ref="A27:I29"/>
    <mergeCell ref="A13:I13"/>
    <mergeCell ref="A1:I1"/>
    <mergeCell ref="A3:I3"/>
    <mergeCell ref="A21:I21"/>
  </mergeCells>
  <pageMargins left="0.75" right="0.75" top="1" bottom="1" header="0.511811023622047" footer="0.511811023622047"/>
  <pageSetup paperSize="9" orientation="portrait" horizontalDpi="300" verticalDpi="300"/>
  <headerFooter>
    <oddFooter>&amp;L&amp;"Aptos"&amp;6 &amp;K0000FF_x000D_# NIBRT Protected Data_x000D_&amp;1#&amp;"Aptos"&amp;6&amp;K0000FF NIBRT Protected Data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2"/>
  <sheetViews>
    <sheetView showGridLines="0" zoomScale="120" zoomScaleNormal="120" workbookViewId="0">
      <selection activeCell="E41" sqref="E41"/>
    </sheetView>
  </sheetViews>
  <sheetFormatPr defaultColWidth="8.7109375" defaultRowHeight="14.45"/>
  <cols>
    <col min="1" max="1" width="50" customWidth="1"/>
    <col min="2" max="2" width="4" customWidth="1"/>
    <col min="3" max="3" width="20" customWidth="1"/>
    <col min="4" max="4" width="46" customWidth="1"/>
    <col min="5" max="5" width="60" customWidth="1"/>
  </cols>
  <sheetData>
    <row r="1" spans="1:5" ht="25.5" customHeight="1">
      <c r="A1" s="48" t="s">
        <v>100</v>
      </c>
      <c r="B1" s="50"/>
      <c r="C1" s="50"/>
      <c r="D1" s="51"/>
    </row>
    <row r="2" spans="1:5" ht="15" customHeight="1">
      <c r="A2" s="27" t="s">
        <v>101</v>
      </c>
      <c r="C2" s="49" t="s">
        <v>102</v>
      </c>
      <c r="D2" s="51"/>
      <c r="E2" s="31" t="s">
        <v>7</v>
      </c>
    </row>
    <row r="3" spans="1:5" ht="18" customHeight="1">
      <c r="A3" s="47" t="s">
        <v>103</v>
      </c>
      <c r="B3" s="50"/>
      <c r="C3" s="50"/>
      <c r="D3" s="50"/>
      <c r="E3" s="51"/>
    </row>
    <row r="4" spans="1:5">
      <c r="A4" s="60" t="s">
        <v>104</v>
      </c>
      <c r="C4" s="61">
        <f>Pricing!H4</f>
        <v>0</v>
      </c>
      <c r="D4" s="51"/>
    </row>
    <row r="5" spans="1:5">
      <c r="A5" s="60" t="s">
        <v>105</v>
      </c>
      <c r="C5" s="61">
        <f>Pricing!H5</f>
        <v>0</v>
      </c>
      <c r="D5" s="51"/>
    </row>
    <row r="6" spans="1:5">
      <c r="A6" s="60" t="s">
        <v>106</v>
      </c>
      <c r="C6" s="61">
        <f>Pricing!H6</f>
        <v>0</v>
      </c>
      <c r="D6" s="51"/>
    </row>
    <row r="7" spans="1:5">
      <c r="A7" s="60" t="s">
        <v>107</v>
      </c>
      <c r="C7" s="61">
        <f>Pricing!H7</f>
        <v>0</v>
      </c>
      <c r="D7" s="51"/>
    </row>
    <row r="8" spans="1:5">
      <c r="A8" s="28" t="s">
        <v>108</v>
      </c>
      <c r="C8" s="62">
        <f>Pricing!H8</f>
        <v>0</v>
      </c>
      <c r="D8" s="55"/>
    </row>
    <row r="9" spans="1:5">
      <c r="A9" s="60" t="s">
        <v>109</v>
      </c>
      <c r="C9" s="61">
        <f>Pricing!H9</f>
        <v>0</v>
      </c>
      <c r="D9" s="51"/>
    </row>
    <row r="10" spans="1:5">
      <c r="A10" s="63" t="s">
        <v>110</v>
      </c>
      <c r="C10" s="64">
        <f>SUM(C4:C9)</f>
        <v>0</v>
      </c>
      <c r="D10" s="51"/>
    </row>
    <row r="11" spans="1:5">
      <c r="A11" s="30"/>
      <c r="C11" s="34"/>
    </row>
    <row r="12" spans="1:5" ht="18" customHeight="1">
      <c r="A12" s="46" t="s">
        <v>111</v>
      </c>
      <c r="B12" s="55"/>
      <c r="C12" s="55"/>
      <c r="D12" s="55"/>
      <c r="E12" s="55"/>
    </row>
    <row r="13" spans="1:5" ht="18" customHeight="1">
      <c r="A13" s="65" t="s">
        <v>15</v>
      </c>
      <c r="C13" s="66">
        <v>375000</v>
      </c>
      <c r="D13" s="51"/>
    </row>
    <row r="14" spans="1:5" ht="27.6" customHeight="1">
      <c r="A14" s="63" t="s">
        <v>112</v>
      </c>
      <c r="C14" s="64">
        <f>C13-C10</f>
        <v>375000</v>
      </c>
      <c r="D14" s="51"/>
    </row>
    <row r="15" spans="1:5">
      <c r="A15" s="30"/>
      <c r="C15" s="33"/>
    </row>
    <row r="16" spans="1:5" ht="18" customHeight="1">
      <c r="A16" s="46" t="s">
        <v>113</v>
      </c>
      <c r="B16" s="55"/>
      <c r="C16" s="55"/>
      <c r="D16" s="55"/>
      <c r="E16" s="55"/>
    </row>
    <row r="17" spans="1:5" ht="30" customHeight="1">
      <c r="A17" s="60" t="s">
        <v>114</v>
      </c>
      <c r="C17" s="61">
        <f>Pricing!H14+Pricing!H15+Pricing!H16+Pricing!H18</f>
        <v>0</v>
      </c>
      <c r="D17" s="67"/>
      <c r="E17" s="68" t="s">
        <v>115</v>
      </c>
    </row>
    <row r="18" spans="1:5" ht="30" customHeight="1">
      <c r="A18" s="60" t="s">
        <v>116</v>
      </c>
      <c r="C18" s="61">
        <f>Pricing!H14+Pricing!H15+Pricing!H16+Pricing!H17+Pricing!H19</f>
        <v>0</v>
      </c>
      <c r="D18" s="67"/>
      <c r="E18" s="68" t="s">
        <v>117</v>
      </c>
    </row>
    <row r="19" spans="1:5" ht="30" customHeight="1">
      <c r="A19" s="69" t="s">
        <v>118</v>
      </c>
      <c r="C19" s="61">
        <f>Pricing!H14+Pricing!H15+Pricing!H16+Pricing!H17+Pricing!H18+Pricing!H19</f>
        <v>0</v>
      </c>
      <c r="D19" s="67"/>
      <c r="E19" s="68" t="s">
        <v>119</v>
      </c>
    </row>
    <row r="20" spans="1:5" ht="30" customHeight="1">
      <c r="A20" s="28"/>
      <c r="C20" s="29"/>
      <c r="E20" s="32"/>
    </row>
    <row r="21" spans="1:5" ht="18" customHeight="1">
      <c r="A21" s="46" t="s">
        <v>120</v>
      </c>
      <c r="B21" s="55"/>
      <c r="C21" s="55"/>
      <c r="D21" s="55"/>
      <c r="E21" s="55"/>
    </row>
    <row r="22" spans="1:5" ht="30" customHeight="1">
      <c r="A22" s="28" t="s">
        <v>121</v>
      </c>
      <c r="C22" s="70">
        <f>IFERROR(FLOOR(C14/C17,1),0)</f>
        <v>0</v>
      </c>
      <c r="D22" s="67"/>
      <c r="E22" s="32"/>
    </row>
    <row r="23" spans="1:5" ht="30" customHeight="1">
      <c r="A23" s="30" t="s">
        <v>122</v>
      </c>
      <c r="C23" s="71">
        <f>100+C22</f>
        <v>100</v>
      </c>
      <c r="D23" s="67"/>
      <c r="E23" s="32"/>
    </row>
    <row r="24" spans="1:5">
      <c r="A24" s="30" t="s">
        <v>123</v>
      </c>
      <c r="C24" s="64">
        <f>C10+C22*C17</f>
        <v>0</v>
      </c>
      <c r="D24" s="67"/>
    </row>
    <row r="25" spans="1:5" ht="18" customHeight="1">
      <c r="A25" s="30" t="s">
        <v>124</v>
      </c>
      <c r="C25" s="72" t="str">
        <f>IF(C23&gt;=500,"Yes","No — shortfall of "&amp;TEXT(500-C23,"#,##0"))</f>
        <v>No — shortfall of 400</v>
      </c>
      <c r="D25" s="67"/>
    </row>
    <row r="26" spans="1:5" ht="18" customHeight="1">
      <c r="A26" s="30"/>
      <c r="C26" s="73"/>
    </row>
    <row r="27" spans="1:5" ht="18" customHeight="1">
      <c r="A27" s="46" t="s">
        <v>125</v>
      </c>
      <c r="B27" s="55"/>
      <c r="C27" s="55"/>
      <c r="D27" s="55"/>
      <c r="E27" s="55"/>
    </row>
    <row r="28" spans="1:5">
      <c r="A28" s="60" t="s">
        <v>121</v>
      </c>
      <c r="B28" s="35"/>
      <c r="C28" s="70">
        <f>IFERROR(FLOOR(C14/C18,1),0)</f>
        <v>0</v>
      </c>
      <c r="D28" s="67"/>
    </row>
    <row r="29" spans="1:5">
      <c r="A29" s="63" t="s">
        <v>122</v>
      </c>
      <c r="B29" s="35"/>
      <c r="C29" s="71">
        <f>100+C28</f>
        <v>100</v>
      </c>
      <c r="D29" s="67"/>
    </row>
    <row r="30" spans="1:5" ht="18" customHeight="1">
      <c r="A30" s="65" t="s">
        <v>123</v>
      </c>
      <c r="B30" s="35"/>
      <c r="C30" s="64">
        <f>C10+C28*C18</f>
        <v>0</v>
      </c>
      <c r="D30" s="67"/>
    </row>
    <row r="31" spans="1:5" ht="18" customHeight="1">
      <c r="A31" s="63" t="s">
        <v>124</v>
      </c>
      <c r="B31" s="35"/>
      <c r="C31" s="72" t="str">
        <f>IF(C29&gt;=500,"Yes","No — shortfall of "&amp;TEXT(500-C29,"#,##0"))</f>
        <v>No — shortfall of 400</v>
      </c>
      <c r="D31" s="67"/>
    </row>
    <row r="32" spans="1:5" ht="18" customHeight="1">
      <c r="A32" s="36"/>
    </row>
    <row r="33" spans="1:5" ht="18" customHeight="1">
      <c r="A33" s="46" t="s">
        <v>126</v>
      </c>
      <c r="B33" s="55"/>
      <c r="C33" s="55"/>
      <c r="D33" s="55"/>
      <c r="E33" s="55"/>
    </row>
    <row r="34" spans="1:5" ht="30" customHeight="1">
      <c r="A34" s="60" t="s">
        <v>121</v>
      </c>
      <c r="C34" s="70">
        <f>IFERROR(FLOOR(C14/C19,1),0)</f>
        <v>0</v>
      </c>
      <c r="D34" s="67"/>
      <c r="E34" s="32"/>
    </row>
    <row r="35" spans="1:5">
      <c r="A35" s="63" t="s">
        <v>122</v>
      </c>
      <c r="C35" s="71">
        <f>100+C34</f>
        <v>100</v>
      </c>
      <c r="D35" s="67"/>
    </row>
    <row r="36" spans="1:5">
      <c r="A36" s="63" t="s">
        <v>123</v>
      </c>
      <c r="C36" s="64">
        <f>C10+C34*C19</f>
        <v>0</v>
      </c>
      <c r="D36" s="67"/>
    </row>
    <row r="37" spans="1:5">
      <c r="A37" s="63" t="s">
        <v>124</v>
      </c>
      <c r="C37" s="72" t="str">
        <f>IF(C35&gt;=500,"Yes","No — shortfall of "&amp;TEXT(500-C35,"#,##0"))</f>
        <v>No — shortfall of 400</v>
      </c>
      <c r="D37" s="67"/>
    </row>
    <row r="39" spans="1:5" ht="18" customHeight="1">
      <c r="A39" s="46" t="s">
        <v>127</v>
      </c>
      <c r="B39" s="55"/>
      <c r="C39" s="55"/>
      <c r="D39" s="55"/>
      <c r="E39" s="55"/>
    </row>
    <row r="40" spans="1:5" ht="30" customHeight="1">
      <c r="A40" s="60" t="s">
        <v>128</v>
      </c>
      <c r="C40" s="61">
        <f>Pricing!H22</f>
        <v>0</v>
      </c>
      <c r="D40" s="67"/>
      <c r="E40" s="68" t="s">
        <v>129</v>
      </c>
    </row>
    <row r="41" spans="1:5" ht="30" customHeight="1">
      <c r="A41" s="60" t="s">
        <v>130</v>
      </c>
      <c r="C41" s="61">
        <f>Pricing!H23</f>
        <v>0</v>
      </c>
      <c r="D41" s="67"/>
      <c r="E41" s="68" t="s">
        <v>131</v>
      </c>
    </row>
    <row r="42" spans="1:5">
      <c r="A42" s="63" t="s">
        <v>132</v>
      </c>
      <c r="C42" s="64">
        <f>SUM(C40:C41)</f>
        <v>0</v>
      </c>
      <c r="D42" s="67"/>
      <c r="E42" s="35"/>
    </row>
  </sheetData>
  <mergeCells count="36">
    <mergeCell ref="A3:E3"/>
    <mergeCell ref="A21:E21"/>
    <mergeCell ref="A1:D1"/>
    <mergeCell ref="A12:E12"/>
    <mergeCell ref="C2:D2"/>
    <mergeCell ref="C17:D17"/>
    <mergeCell ref="C8:D8"/>
    <mergeCell ref="C7:D7"/>
    <mergeCell ref="C19:D19"/>
    <mergeCell ref="C13:D13"/>
    <mergeCell ref="C18:D18"/>
    <mergeCell ref="C5:D5"/>
    <mergeCell ref="C42:D42"/>
    <mergeCell ref="C14:D14"/>
    <mergeCell ref="C35:D35"/>
    <mergeCell ref="C4:D4"/>
    <mergeCell ref="C29:D29"/>
    <mergeCell ref="C10:D10"/>
    <mergeCell ref="A16:E16"/>
    <mergeCell ref="C25:D25"/>
    <mergeCell ref="C41:D41"/>
    <mergeCell ref="C22:D22"/>
    <mergeCell ref="C40:D40"/>
    <mergeCell ref="C9:D9"/>
    <mergeCell ref="C31:D31"/>
    <mergeCell ref="A27:E27"/>
    <mergeCell ref="A33:E33"/>
    <mergeCell ref="C34:D34"/>
    <mergeCell ref="A39:E39"/>
    <mergeCell ref="C6:D6"/>
    <mergeCell ref="C24:D24"/>
    <mergeCell ref="C30:D30"/>
    <mergeCell ref="C36:D36"/>
    <mergeCell ref="C23:D23"/>
    <mergeCell ref="C37:D37"/>
    <mergeCell ref="C28:D28"/>
  </mergeCells>
  <conditionalFormatting sqref="C15:C16">
    <cfRule type="expression" dxfId="9" priority="1">
      <formula>C10&lt;=C13</formula>
    </cfRule>
    <cfRule type="expression" dxfId="8" priority="2">
      <formula>C10&gt;C13</formula>
    </cfRule>
  </conditionalFormatting>
  <conditionalFormatting sqref="C24:C25">
    <cfRule type="expression" dxfId="7" priority="3">
      <formula>LEFT(C24,3)="Yes"</formula>
    </cfRule>
    <cfRule type="expression" dxfId="6" priority="4">
      <formula>LEFT(C24,2)="No"</formula>
    </cfRule>
  </conditionalFormatting>
  <conditionalFormatting sqref="C27">
    <cfRule type="expression" dxfId="5" priority="5">
      <formula>LEFT(C27,3)="Yes"</formula>
    </cfRule>
    <cfRule type="expression" dxfId="4" priority="6">
      <formula>LEFT(C27,2)="No"</formula>
    </cfRule>
  </conditionalFormatting>
  <conditionalFormatting sqref="C30:C31">
    <cfRule type="expression" dxfId="3" priority="7">
      <formula>LEFT(C30,3)="Yes"</formula>
    </cfRule>
    <cfRule type="expression" dxfId="2" priority="8">
      <formula>LEFT(C30,2)="No"</formula>
    </cfRule>
  </conditionalFormatting>
  <conditionalFormatting sqref="C37">
    <cfRule type="expression" dxfId="1" priority="13">
      <formula>LEFT(C37,3)="Yes"</formula>
    </cfRule>
    <cfRule type="expression" dxfId="0" priority="14">
      <formula>LEFT(C37,2)="No"</formula>
    </cfRule>
  </conditionalFormatting>
  <pageMargins left="0.75" right="0.75" top="1" bottom="1" header="0.511811023622047" footer="0.511811023622047"/>
  <pageSetup paperSize="9" orientation="portrait" horizontalDpi="300" verticalDpi="300"/>
  <headerFooter>
    <oddFooter>&amp;L&amp;"Aptos"&amp;6 &amp;K0000FF_x000D_# NIBRT Protected Data_x000D_&amp;1#&amp;"Aptos"&amp;6&amp;K0000FF NIBRT Protected Data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508C8EE762AF489668510433518F01" ma:contentTypeVersion="3" ma:contentTypeDescription="Create a new document." ma:contentTypeScope="" ma:versionID="faf6d1fa6e5967f57f481d8c347bdbb9">
  <xsd:schema xmlns:xsd="http://www.w3.org/2001/XMLSchema" xmlns:xs="http://www.w3.org/2001/XMLSchema" xmlns:p="http://schemas.microsoft.com/office/2006/metadata/properties" xmlns:ns2="537b0b68-82ed-4ad5-bdb4-12018a451ae5" targetNamespace="http://schemas.microsoft.com/office/2006/metadata/properties" ma:root="true" ma:fieldsID="4121bf99c3c120ff4fa282bf7d0b6463" ns2:_="">
    <xsd:import namespace="537b0b68-82ed-4ad5-bdb4-12018a451ae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7b0b68-82ed-4ad5-bdb4-12018a451a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78DDFB-4987-4E05-A592-DC8B4DDA7301}"/>
</file>

<file path=customXml/itemProps2.xml><?xml version="1.0" encoding="utf-8"?>
<ds:datastoreItem xmlns:ds="http://schemas.openxmlformats.org/officeDocument/2006/customXml" ds:itemID="{B1E5F1BF-8D5D-4D6A-9A4B-AD9B6CE35FE2}"/>
</file>

<file path=customXml/itemProps3.xml><?xml version="1.0" encoding="utf-8"?>
<ds:datastoreItem xmlns:ds="http://schemas.openxmlformats.org/officeDocument/2006/customXml" ds:itemID="{8568A1C5-FF0A-4E77-BA52-61FB18021248}"/>
</file>

<file path=docMetadata/LabelInfo.xml><?xml version="1.0" encoding="utf-8"?>
<clbl:labelList xmlns:clbl="http://schemas.microsoft.com/office/2020/mipLabelMetadata">
  <clbl:label id="{90785b5a-cc09-47c0-87e2-e8f1f82e2777}" enabled="1" method="Standard" siteId="{33b144eb-0c61-467e-aff4-20bc754b085b}"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2026-07-24T12:33:44Z</dcterms:created>
  <dcterms:modified xsi:type="dcterms:W3CDTF">2026-10-01T13:12:32Z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0x0101001A508C8EE762AF489668510433518F01</vt:lpwstr>
  </property>
</Properties>
</file>