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28680" yWindow="-120" windowWidth="29040" windowHeight="15720"/>
  </bookViews>
  <sheets>
    <sheet name="Matrix" sheetId="1" r:id="rId1"/>
  </sheets>
  <definedNames>
    <definedName name="AdjStageHrs">Matrix!$O1</definedName>
    <definedName name="ARCHITECTDCAC">Matrix!$Q$7</definedName>
    <definedName name="AveHrs">Matrix!$O$12</definedName>
    <definedName name="AveRate">DirectorRate*0.1+SeniorRate*0.5+SupportRate*0.4</definedName>
    <definedName name="AveRateDir">Matrix!$E$12</definedName>
    <definedName name="AveRateSenior">Matrix!$F$12</definedName>
    <definedName name="AveRateSupport">Matrix!$G$12</definedName>
    <definedName name="BaseFraction">0.6</definedName>
    <definedName name="Category">{"2a(0)","2a(1)","2a(2)","2b(1)","2b(2)","2b(3)","2b(4)","3(1)","3(2)","3(3)","3(4)","3(5)","3(6)","4(1)","4(2)","4(3)","4(4)"}</definedName>
    <definedName name="Complexity">Matrix!$C$5</definedName>
    <definedName name="Consultancy">NOT(OR(LEFT(Matrix!$Q$7,1)="(",Matrix!$Q$7=""))</definedName>
    <definedName name="Consultant">LEN(Matrix!$C1)&gt;1</definedName>
    <definedName name="CriterionC">COUNT(Matrix!$Y1:$AC1)=5</definedName>
    <definedName name="DirectorRate">Matrix!$E1</definedName>
    <definedName name="DirectorRatio">0.1</definedName>
    <definedName name="Discipline">Matrix!$Q$7</definedName>
    <definedName name="DoES_Excel_marking_Matrix_2013">Matrix!$Q$4:$Q$34</definedName>
    <definedName name="Entries">COUNT(Matrix!A$14:A$43)</definedName>
    <definedName name="FractionService">IF(Discipline="Architect",FractionServiceArch,IF(Discipline="Quantity Surveyor",FractionServiceQS,FractionServiceEng))</definedName>
    <definedName name="FractionServiceArch">INDEX({1,0.88,0.74,0.44,0.4,0.05},1,StageNo)</definedName>
    <definedName name="FractionServiceEng">INDEX({1,0.88,0.74,0.39,0.35,0.05},1,StageNo)</definedName>
    <definedName name="FractionServiceQS">INDEX({1,0.85,0.7,0.4,0.35,0.05},1,StageNo)</definedName>
    <definedName name="HrsTendered">Matrix!$I1</definedName>
    <definedName name="Leeway">1.2</definedName>
    <definedName name="Limit">0.6</definedName>
    <definedName name="MaxMethodMark">Matrix!$AE$12</definedName>
    <definedName name="MaxPriceMark">Matrix!$AI$12</definedName>
    <definedName name="MaxRateMark">Matrix!$U$12</definedName>
    <definedName name="MaxResourceMark">Matrix!$W$12</definedName>
    <definedName name="MethodMark">Matrix!$AE1</definedName>
    <definedName name="PriceMarkRatio">(3-Matrix!$AG1/MIN(Matrix!$AG$14:$AG$43))/2</definedName>
    <definedName name="_xlnm.Print_Area" localSheetId="0">Matrix!$B$2:$AL$44</definedName>
    <definedName name="Project_Name">Matrix!$C$4:$C$34</definedName>
    <definedName name="QualifyingTender">AND(ResourceMark&gt;=0.4*MaxResourceMark,RateMark&gt;=0.4*MaxRateMark,IF(COUNT(Matrix!$Y1:$AC1)=5,AND(MethodMark&gt;=0.4*MaxMethodMark,SUM(ResourceMark,RateMark,MethodMark)&gt;=0.5*(MaxRateMark+MaxResourceMark+MaxMethodMark)),1))</definedName>
    <definedName name="Range">0.3</definedName>
    <definedName name="RateMark">Matrix!$U1</definedName>
    <definedName name="RefDirector">95</definedName>
    <definedName name="ReferenceHrs">Matrix!$O$7</definedName>
    <definedName name="RefHrs">INDEX(IF(LEFT(Discipline,1)="A",RefHrsArchAc,IF(LEFT(Discipline,1)="Q",RefHrsQS,IF(LEFT(Discipline,1)="C",RefHrsCSEng,RefHrsMEEng))),1,MATCH(Matrix!$C$5,Category,0))</definedName>
    <definedName name="RefHrsArchAc">{1100,1500,2050,2600,3250,4200,4900,5700,6450,7300,7900,8500,9000,10000,11000,12000,13000}</definedName>
    <definedName name="RefHrsCSEng">{550,750,1000,1300,1550,1850,2050,2350,2650,2950,3250,3500,3600,4000,4400,4800,5200}</definedName>
    <definedName name="RefHrsEng">{550,750,1000,1300,1550,1850,2050,2350,2650,2950,3250,3500,3600,4000,4400,4800,5200}</definedName>
    <definedName name="RefHrsMEEng">{550,750,1000,1300,1550,1850,2050,2350,2650,2950,3250,3500,3600,4000,4400,4800,5200}</definedName>
    <definedName name="RefHrsQS">{650,800,1100,1350,1650,2050,2350,2650,3050,3400,3650,3850,4000,4450,4900,5350,5900}</definedName>
    <definedName name="RefSenior">70</definedName>
    <definedName name="RefSupport">50</definedName>
    <definedName name="ResourceMark">IF(ValidEntry,MEDIAN(0,ROUND((AdjStageHrs/AveHrs-BaseFraction)/Spread*MaxResourceMark,1),MaxResourceMark),"")</definedName>
    <definedName name="Roll_Nr">Matrix!$K$4:$K$34</definedName>
    <definedName name="SeniorRate">Matrix!$F1</definedName>
    <definedName name="SeniorRatio">0.5</definedName>
    <definedName name="Spread">0.3</definedName>
    <definedName name="Stage">Matrix!$K$5</definedName>
    <definedName name="StageHrs">Matrix!$O1</definedName>
    <definedName name="StageNo">MATCH(Stage,{"New Project","Stage 1 complete","Stage 2a complete","Stage 2b complete","Stage 3 complete","Stage 4 complete"},0)</definedName>
    <definedName name="SupportRate">Matrix!$G1</definedName>
    <definedName name="SupportRatio">0.4</definedName>
    <definedName name="TenderedHours">Matrix!$I1&gt;0</definedName>
    <definedName name="TenderedPrice">Matrix!$K1&gt;0</definedName>
    <definedName name="TenderedRates">COUNT(Matrix!$E1:$G1)=3</definedName>
    <definedName name="TenderSum">Matrix!$K1</definedName>
    <definedName name="TruncatedAverageNarrow">TRIMMEAN(Matrix!A$14:A$43,0.7)</definedName>
    <definedName name="TruncatedAverageWide">TRIMMEAN(Matrix!A$14:A$43,0.4)</definedName>
    <definedName name="ValidEntry">AND(Consultant,TenderedRates,TenderedHours,TenderedPrice)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Q16" i="1" s="1"/>
  <c r="AE12" i="1"/>
  <c r="O14" i="1"/>
  <c r="O15" i="1"/>
  <c r="M14" i="1"/>
  <c r="M15" i="1"/>
  <c r="O7" i="1"/>
  <c r="G7" i="1"/>
  <c r="F7" i="1"/>
  <c r="E7" i="1"/>
  <c r="O43" i="1"/>
  <c r="AI43" i="1" s="1"/>
  <c r="AK43" i="1" s="1"/>
  <c r="AD43" i="1"/>
  <c r="AG43" i="1"/>
  <c r="AE43" i="1"/>
  <c r="W43" i="1"/>
  <c r="U43" i="1"/>
  <c r="S43" i="1"/>
  <c r="R43" i="1"/>
  <c r="Q43" i="1"/>
  <c r="O42" i="1"/>
  <c r="AI42" i="1" s="1"/>
  <c r="AK42" i="1" s="1"/>
  <c r="AG42" i="1"/>
  <c r="AE42" i="1"/>
  <c r="W42" i="1"/>
  <c r="U42" i="1"/>
  <c r="T42" i="1"/>
  <c r="S42" i="1"/>
  <c r="R42" i="1"/>
  <c r="Q42" i="1"/>
  <c r="O41" i="1"/>
  <c r="T41" i="1" s="1"/>
  <c r="AG41" i="1"/>
  <c r="AE41" i="1"/>
  <c r="W41" i="1"/>
  <c r="U41" i="1"/>
  <c r="S41" i="1"/>
  <c r="R41" i="1"/>
  <c r="Q41" i="1"/>
  <c r="O40" i="1"/>
  <c r="AD40" i="1" s="1"/>
  <c r="AG40" i="1"/>
  <c r="AE40" i="1"/>
  <c r="W40" i="1"/>
  <c r="U40" i="1"/>
  <c r="S40" i="1"/>
  <c r="R40" i="1"/>
  <c r="Q40" i="1"/>
  <c r="O39" i="1"/>
  <c r="T39" i="1" s="1"/>
  <c r="AI39" i="1"/>
  <c r="AK39" i="1" s="1"/>
  <c r="AG39" i="1"/>
  <c r="AE39" i="1"/>
  <c r="W39" i="1"/>
  <c r="U39" i="1"/>
  <c r="S39" i="1"/>
  <c r="R39" i="1"/>
  <c r="Q39" i="1"/>
  <c r="O38" i="1"/>
  <c r="AI38" i="1" s="1"/>
  <c r="AK38" i="1" s="1"/>
  <c r="AD38" i="1"/>
  <c r="AG38" i="1"/>
  <c r="AE38" i="1"/>
  <c r="W38" i="1"/>
  <c r="U38" i="1"/>
  <c r="T38" i="1"/>
  <c r="S38" i="1"/>
  <c r="R38" i="1"/>
  <c r="Q38" i="1"/>
  <c r="O37" i="1"/>
  <c r="AI37" i="1" s="1"/>
  <c r="AK37" i="1" s="1"/>
  <c r="AG37" i="1"/>
  <c r="AE37" i="1"/>
  <c r="W37" i="1"/>
  <c r="U37" i="1"/>
  <c r="S37" i="1"/>
  <c r="R37" i="1"/>
  <c r="Q37" i="1"/>
  <c r="O36" i="1"/>
  <c r="AD36" i="1" s="1"/>
  <c r="AG36" i="1"/>
  <c r="AE36" i="1"/>
  <c r="W36" i="1"/>
  <c r="U36" i="1"/>
  <c r="S36" i="1"/>
  <c r="R36" i="1"/>
  <c r="Q36" i="1"/>
  <c r="O35" i="1"/>
  <c r="AI35" i="1" s="1"/>
  <c r="AK35" i="1" s="1"/>
  <c r="AG35" i="1"/>
  <c r="AE35" i="1"/>
  <c r="W35" i="1"/>
  <c r="U35" i="1"/>
  <c r="S35" i="1"/>
  <c r="R35" i="1"/>
  <c r="Q35" i="1"/>
  <c r="O34" i="1"/>
  <c r="AD34" i="1" s="1"/>
  <c r="AI34" i="1"/>
  <c r="AK34" i="1" s="1"/>
  <c r="AG34" i="1"/>
  <c r="AE34" i="1"/>
  <c r="W34" i="1"/>
  <c r="U34" i="1"/>
  <c r="S34" i="1"/>
  <c r="R34" i="1"/>
  <c r="Q34" i="1"/>
  <c r="O33" i="1"/>
  <c r="T33" i="1"/>
  <c r="AG33" i="1"/>
  <c r="AE33" i="1"/>
  <c r="W33" i="1"/>
  <c r="U33" i="1"/>
  <c r="S33" i="1"/>
  <c r="R33" i="1"/>
  <c r="Q33" i="1"/>
  <c r="O32" i="1"/>
  <c r="AI32" i="1"/>
  <c r="AK32" i="1" s="1"/>
  <c r="AG32" i="1"/>
  <c r="AE32" i="1"/>
  <c r="W32" i="1"/>
  <c r="U32" i="1"/>
  <c r="T32" i="1"/>
  <c r="S32" i="1"/>
  <c r="R32" i="1"/>
  <c r="Q32" i="1"/>
  <c r="O31" i="1"/>
  <c r="T31" i="1" s="1"/>
  <c r="AG31" i="1"/>
  <c r="AE31" i="1"/>
  <c r="W31" i="1"/>
  <c r="U31" i="1"/>
  <c r="S31" i="1"/>
  <c r="R31" i="1"/>
  <c r="Q31" i="1"/>
  <c r="O30" i="1"/>
  <c r="T30" i="1" s="1"/>
  <c r="AG30" i="1"/>
  <c r="AE30" i="1"/>
  <c r="W30" i="1"/>
  <c r="U30" i="1"/>
  <c r="S30" i="1"/>
  <c r="R30" i="1"/>
  <c r="Q30" i="1"/>
  <c r="O29" i="1"/>
  <c r="AD29" i="1" s="1"/>
  <c r="AI29" i="1"/>
  <c r="AK29" i="1" s="1"/>
  <c r="AG29" i="1"/>
  <c r="AE29" i="1"/>
  <c r="W29" i="1"/>
  <c r="U29" i="1"/>
  <c r="S29" i="1"/>
  <c r="R29" i="1"/>
  <c r="Q29" i="1"/>
  <c r="O28" i="1"/>
  <c r="T28" i="1"/>
  <c r="AI28" i="1"/>
  <c r="AK28" i="1" s="1"/>
  <c r="AG28" i="1"/>
  <c r="AE28" i="1"/>
  <c r="W28" i="1"/>
  <c r="U28" i="1"/>
  <c r="S28" i="1"/>
  <c r="R28" i="1"/>
  <c r="Q28" i="1"/>
  <c r="O27" i="1"/>
  <c r="AI27" i="1" s="1"/>
  <c r="AK27" i="1" s="1"/>
  <c r="AG27" i="1"/>
  <c r="AE27" i="1"/>
  <c r="W27" i="1"/>
  <c r="U27" i="1"/>
  <c r="S27" i="1"/>
  <c r="R27" i="1"/>
  <c r="Q27" i="1"/>
  <c r="O26" i="1"/>
  <c r="AI26" i="1" s="1"/>
  <c r="AK26" i="1" s="1"/>
  <c r="AG26" i="1"/>
  <c r="AE26" i="1"/>
  <c r="W26" i="1"/>
  <c r="U26" i="1"/>
  <c r="T26" i="1"/>
  <c r="S26" i="1"/>
  <c r="R26" i="1"/>
  <c r="Q26" i="1"/>
  <c r="O25" i="1"/>
  <c r="AI25" i="1"/>
  <c r="AK25" i="1" s="1"/>
  <c r="AG25" i="1"/>
  <c r="AE25" i="1"/>
  <c r="W25" i="1"/>
  <c r="U25" i="1"/>
  <c r="S25" i="1"/>
  <c r="R25" i="1"/>
  <c r="Q25" i="1"/>
  <c r="AE19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G12" i="1"/>
  <c r="S15" i="1" s="1"/>
  <c r="F12" i="1"/>
  <c r="R14" i="1" s="1"/>
  <c r="S24" i="1"/>
  <c r="R24" i="1"/>
  <c r="Q24" i="1"/>
  <c r="S23" i="1"/>
  <c r="R23" i="1"/>
  <c r="Q23" i="1"/>
  <c r="S22" i="1"/>
  <c r="R22" i="1"/>
  <c r="Q22" i="1"/>
  <c r="S21" i="1"/>
  <c r="R21" i="1"/>
  <c r="Q21" i="1"/>
  <c r="S20" i="1"/>
  <c r="R20" i="1"/>
  <c r="Q20" i="1"/>
  <c r="S19" i="1"/>
  <c r="R19" i="1"/>
  <c r="Q19" i="1"/>
  <c r="S18" i="1"/>
  <c r="R18" i="1"/>
  <c r="Q18" i="1"/>
  <c r="R17" i="1"/>
  <c r="Q17" i="1"/>
  <c r="R16" i="1"/>
  <c r="O16" i="1"/>
  <c r="AD16" i="1" s="1"/>
  <c r="O17" i="1"/>
  <c r="T17" i="1" s="1"/>
  <c r="O18" i="1"/>
  <c r="T18" i="1" s="1"/>
  <c r="O19" i="1"/>
  <c r="AI19" i="1"/>
  <c r="AK19" i="1" s="1"/>
  <c r="O20" i="1"/>
  <c r="AD20" i="1" s="1"/>
  <c r="O21" i="1"/>
  <c r="AD21" i="1"/>
  <c r="T21" i="1"/>
  <c r="O22" i="1"/>
  <c r="AI22" i="1" s="1"/>
  <c r="AK22" i="1" s="1"/>
  <c r="O23" i="1"/>
  <c r="AD23" i="1" s="1"/>
  <c r="O24" i="1"/>
  <c r="AI24" i="1" s="1"/>
  <c r="AK24" i="1" s="1"/>
  <c r="AE14" i="1"/>
  <c r="AE15" i="1"/>
  <c r="AE16" i="1"/>
  <c r="AE17" i="1"/>
  <c r="U18" i="1"/>
  <c r="AE18" i="1"/>
  <c r="AG18" i="1"/>
  <c r="U19" i="1"/>
  <c r="AG19" i="1"/>
  <c r="U20" i="1"/>
  <c r="AE20" i="1"/>
  <c r="AG20" i="1"/>
  <c r="U21" i="1"/>
  <c r="AE21" i="1"/>
  <c r="AG21" i="1"/>
  <c r="U22" i="1"/>
  <c r="AE22" i="1"/>
  <c r="AG22" i="1"/>
  <c r="U23" i="1"/>
  <c r="AE23" i="1"/>
  <c r="AG23" i="1"/>
  <c r="U24" i="1"/>
  <c r="AE24" i="1"/>
  <c r="AG24" i="1"/>
  <c r="W18" i="1"/>
  <c r="W20" i="1"/>
  <c r="W21" i="1"/>
  <c r="W22" i="1"/>
  <c r="W23" i="1"/>
  <c r="W24" i="1"/>
  <c r="K12" i="1"/>
  <c r="M21" i="1"/>
  <c r="M16" i="1"/>
  <c r="M17" i="1"/>
  <c r="M18" i="1"/>
  <c r="M19" i="1"/>
  <c r="M20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Q12" i="1"/>
  <c r="R12" i="1"/>
  <c r="S12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AD19" i="1"/>
  <c r="W19" i="1"/>
  <c r="AD26" i="1"/>
  <c r="AD28" i="1"/>
  <c r="AD32" i="1"/>
  <c r="AD35" i="1"/>
  <c r="AD41" i="1"/>
  <c r="AD42" i="1"/>
  <c r="AI23" i="1"/>
  <c r="AK23" i="1" s="1"/>
  <c r="AI36" i="1"/>
  <c r="AK36" i="1" s="1"/>
  <c r="AD31" i="1"/>
  <c r="AD27" i="1"/>
  <c r="T19" i="1"/>
  <c r="AI21" i="1"/>
  <c r="AK21" i="1" s="1"/>
  <c r="AI30" i="1"/>
  <c r="AK30" i="1" s="1"/>
  <c r="T43" i="1"/>
  <c r="AD33" i="1"/>
  <c r="T25" i="1"/>
  <c r="T37" i="1"/>
  <c r="AI33" i="1"/>
  <c r="AK33" i="1" s="1"/>
  <c r="AD25" i="1"/>
  <c r="AD37" i="1"/>
  <c r="T22" i="1"/>
  <c r="T35" i="1"/>
  <c r="S17" i="1" l="1"/>
  <c r="U17" i="1" s="1"/>
  <c r="S14" i="1"/>
  <c r="S16" i="1"/>
  <c r="AD17" i="1"/>
  <c r="R15" i="1"/>
  <c r="Q14" i="1"/>
  <c r="Q15" i="1"/>
  <c r="U16" i="1"/>
  <c r="AD15" i="1"/>
  <c r="T15" i="1"/>
  <c r="AD24" i="1"/>
  <c r="T24" i="1"/>
  <c r="AD22" i="1"/>
  <c r="T20" i="1"/>
  <c r="T23" i="1"/>
  <c r="AI20" i="1"/>
  <c r="AK20" i="1" s="1"/>
  <c r="AI18" i="1"/>
  <c r="AK18" i="1" s="1"/>
  <c r="T16" i="1"/>
  <c r="M12" i="1"/>
  <c r="T14" i="1"/>
  <c r="AD14" i="1"/>
  <c r="AI31" i="1"/>
  <c r="AK31" i="1" s="1"/>
  <c r="T36" i="1"/>
  <c r="AD39" i="1"/>
  <c r="AD30" i="1"/>
  <c r="AD18" i="1"/>
  <c r="T29" i="1"/>
  <c r="T34" i="1"/>
  <c r="O12" i="1"/>
  <c r="W17" i="1" s="1"/>
  <c r="AI41" i="1"/>
  <c r="AK41" i="1" s="1"/>
  <c r="AI40" i="1"/>
  <c r="AK40" i="1" s="1"/>
  <c r="T40" i="1"/>
  <c r="T27" i="1"/>
  <c r="U14" i="1" l="1"/>
  <c r="AG14" i="1" s="1"/>
  <c r="AG17" i="1"/>
  <c r="U15" i="1"/>
  <c r="AG15" i="1" s="1"/>
  <c r="W16" i="1"/>
  <c r="AG16" i="1"/>
  <c r="W15" i="1"/>
  <c r="W14" i="1"/>
  <c r="AI17" i="1" l="1"/>
  <c r="AK17" i="1" s="1"/>
  <c r="AI14" i="1"/>
  <c r="AN14" i="1" s="1"/>
  <c r="AI16" i="1"/>
  <c r="AK16" i="1" s="1"/>
  <c r="AI15" i="1"/>
  <c r="AN15" i="1" s="1"/>
  <c r="AK14" i="1" l="1"/>
  <c r="AK15" i="1"/>
</calcChain>
</file>

<file path=xl/sharedStrings.xml><?xml version="1.0" encoding="utf-8"?>
<sst xmlns="http://schemas.openxmlformats.org/spreadsheetml/2006/main" count="31" uniqueCount="31">
  <si>
    <t>Total Marks</t>
  </si>
  <si>
    <t>Price Marks</t>
  </si>
  <si>
    <t>Director Rate €/hr</t>
  </si>
  <si>
    <t>Senior Rate €/hr</t>
  </si>
  <si>
    <t xml:space="preserve">Support Rate €/hr </t>
  </si>
  <si>
    <t>Average Rates</t>
  </si>
  <si>
    <t>CRITERION B1  (Rates)</t>
  </si>
  <si>
    <t>Rates Marks Director</t>
  </si>
  <si>
    <t>Rates Marks Senior</t>
  </si>
  <si>
    <t>Rates Marks Support Staff</t>
  </si>
  <si>
    <t>Reference hours:</t>
  </si>
  <si>
    <t xml:space="preserve">Total adjusted Stage Hours </t>
  </si>
  <si>
    <t>C1  Site Specific Issue 1</t>
  </si>
  <si>
    <t>C2  Site Specific Issue 2</t>
  </si>
  <si>
    <t>C3  Site Specific Issue 3</t>
  </si>
  <si>
    <t>C4  Other Project Issue 1</t>
  </si>
  <si>
    <t>C5 Other Project Issue 2</t>
  </si>
  <si>
    <t>Roll Nr :</t>
  </si>
  <si>
    <t>Total Notional hours tendered</t>
  </si>
  <si>
    <t>Tender Sum</t>
  </si>
  <si>
    <t>Max Marks:</t>
  </si>
  <si>
    <t xml:space="preserve">Project Name </t>
  </si>
  <si>
    <t>Reference Rates:</t>
  </si>
  <si>
    <t>Adjusted Averages:</t>
  </si>
  <si>
    <t>Cost of Tender          (Qualifying Entries)</t>
  </si>
  <si>
    <r>
      <t>CRITERION C</t>
    </r>
    <r>
      <rPr>
        <sz val="10"/>
        <rFont val="Calibri"/>
        <family val="2"/>
      </rPr>
      <t xml:space="preserve">                    Project Assessment</t>
    </r>
  </si>
  <si>
    <r>
      <t>CRITERION B2</t>
    </r>
    <r>
      <rPr>
        <sz val="10"/>
        <rFont val="Calibri"/>
        <family val="2"/>
      </rPr>
      <t xml:space="preserve">  Resources </t>
    </r>
  </si>
  <si>
    <t>New Project</t>
  </si>
  <si>
    <t>ARCHITECT</t>
  </si>
  <si>
    <t>DoES Excel Marking Matrix 2022 DRAFT</t>
  </si>
  <si>
    <t>2a(2)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</si>
</sst>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&quot;€&quot;#,##0.00"/>
    <numFmt numFmtId="165" formatCode="&quot;€&quot;#,##0.0&quot;/h&quot;"/>
    <numFmt numFmtId="166" formatCode="0.0"/>
    <numFmt numFmtId="167" formatCode="#,##0.0"/>
    <numFmt numFmtId="168" formatCode="&quot;€&quot;#,##0"/>
    <numFmt numFmtId="169" formatCode="&quot;€&quot;#,##0&quot;/h&quot;"/>
    <numFmt numFmtId="170" formatCode="0\ &quot;h&quot;"/>
    <numFmt numFmtId="171" formatCode="#,##0\ &quot;h&quot;"/>
    <numFmt numFmtId="172" formatCode="&quot;Complexity Level  &quot;\ @"/>
    <numFmt numFmtId="173" formatCode="&quot;€&quot;#,###.0"/>
  </numFmts>
  <fonts count="27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9"/>
      <name val="Arial Narrow"/>
      <family val="2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sz val="10"/>
      <name val="Arial"/>
      <family val="2"/>
    </font>
    <font>
      <b/>
      <sz val="8"/>
      <color indexed="9"/>
      <name val="Arial Narrow"/>
      <family val="2"/>
    </font>
    <font>
      <sz val="14"/>
      <color indexed="9"/>
      <name val="Arial Narrow"/>
      <family val="2"/>
    </font>
    <font>
      <b/>
      <sz val="14"/>
      <color indexed="43"/>
      <name val="Arial"/>
      <family val="2"/>
    </font>
    <font>
      <b/>
      <sz val="8"/>
      <color indexed="9"/>
      <name val="Arial"/>
      <family val="2"/>
    </font>
    <font>
      <sz val="12"/>
      <color indexed="9"/>
      <name val="Arial"/>
      <family val="2"/>
    </font>
    <font>
      <b/>
      <sz val="14"/>
      <name val="Arial Narrow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name val="Arial Narrow"/>
      <family val="2"/>
    </font>
    <font>
      <sz val="9"/>
      <color indexed="56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7"/>
      <color indexed="9"/>
      <name val="Arial"/>
      <family val="2"/>
    </font>
    <font>
      <sz val="1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 style="medium">
        <color indexed="56"/>
      </left>
      <right/>
      <top/>
      <bottom/>
      <diagonal/>
    </border>
    <border>
      <left/>
      <right style="thick">
        <color indexed="56"/>
      </right>
      <top style="medium">
        <color indexed="56"/>
      </top>
      <bottom/>
      <diagonal/>
    </border>
    <border>
      <left/>
      <right style="thick">
        <color indexed="56"/>
      </right>
      <top/>
      <bottom/>
      <diagonal/>
    </border>
    <border>
      <left/>
      <right style="thick">
        <color indexed="56"/>
      </right>
      <top style="thin">
        <color indexed="56"/>
      </top>
      <bottom/>
      <diagonal/>
    </border>
    <border>
      <left style="medium">
        <color indexed="56"/>
      </left>
      <right/>
      <top/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 style="thick">
        <color indexed="56"/>
      </right>
      <top/>
      <bottom style="thick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165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9" fontId="2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4" fillId="0" borderId="0" xfId="0" applyFont="1"/>
    <xf numFmtId="0" fontId="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11" fillId="3" borderId="0" xfId="0" applyFont="1" applyFill="1"/>
    <xf numFmtId="165" fontId="11" fillId="3" borderId="0" xfId="0" applyNumberFormat="1" applyFont="1" applyFill="1" applyAlignment="1">
      <alignment horizontal="center"/>
    </xf>
    <xf numFmtId="1" fontId="11" fillId="3" borderId="0" xfId="0" applyNumberFormat="1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166" fontId="14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6" fillId="0" borderId="0" xfId="0" applyFont="1"/>
    <xf numFmtId="0" fontId="8" fillId="0" borderId="0" xfId="0" applyFont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15" fillId="0" borderId="0" xfId="0" applyFont="1"/>
    <xf numFmtId="169" fontId="17" fillId="4" borderId="2" xfId="0" applyNumberFormat="1" applyFont="1" applyFill="1" applyBorder="1" applyAlignment="1">
      <alignment horizontal="center"/>
    </xf>
    <xf numFmtId="171" fontId="17" fillId="4" borderId="3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165" fontId="11" fillId="3" borderId="0" xfId="0" applyNumberFormat="1" applyFont="1" applyFill="1" applyAlignment="1">
      <alignment horizontal="right"/>
    </xf>
    <xf numFmtId="0" fontId="4" fillId="3" borderId="4" xfId="0" applyFont="1" applyFill="1" applyBorder="1" applyAlignment="1">
      <alignment horizontal="center"/>
    </xf>
    <xf numFmtId="0" fontId="11" fillId="3" borderId="5" xfId="0" applyFont="1" applyFill="1" applyBorder="1"/>
    <xf numFmtId="165" fontId="11" fillId="3" borderId="5" xfId="0" applyNumberFormat="1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1" fontId="11" fillId="3" borderId="5" xfId="0" applyNumberFormat="1" applyFont="1" applyFill="1" applyBorder="1" applyAlignment="1">
      <alignment horizontal="center"/>
    </xf>
    <xf numFmtId="2" fontId="11" fillId="3" borderId="5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169" fontId="18" fillId="3" borderId="1" xfId="0" applyNumberFormat="1" applyFont="1" applyFill="1" applyBorder="1" applyAlignment="1">
      <alignment horizontal="center"/>
    </xf>
    <xf numFmtId="165" fontId="10" fillId="2" borderId="0" xfId="0" applyNumberFormat="1" applyFont="1" applyFill="1" applyAlignment="1">
      <alignment horizontal="center"/>
    </xf>
    <xf numFmtId="164" fontId="20" fillId="3" borderId="1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center"/>
    </xf>
    <xf numFmtId="0" fontId="22" fillId="2" borderId="2" xfId="0" applyFont="1" applyFill="1" applyBorder="1" applyProtection="1">
      <protection locked="0"/>
    </xf>
    <xf numFmtId="0" fontId="21" fillId="2" borderId="0" xfId="0" applyFont="1" applyFill="1" applyAlignment="1">
      <alignment horizontal="center"/>
    </xf>
    <xf numFmtId="166" fontId="20" fillId="3" borderId="1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9" fontId="20" fillId="3" borderId="1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170" fontId="20" fillId="3" borderId="1" xfId="0" applyNumberFormat="1" applyFont="1" applyFill="1" applyBorder="1" applyAlignment="1">
      <alignment horizontal="center"/>
    </xf>
    <xf numFmtId="0" fontId="19" fillId="2" borderId="1" xfId="0" applyFont="1" applyFill="1" applyBorder="1"/>
    <xf numFmtId="1" fontId="20" fillId="3" borderId="1" xfId="0" applyNumberFormat="1" applyFont="1" applyFill="1" applyBorder="1" applyAlignment="1">
      <alignment horizontal="center"/>
    </xf>
    <xf numFmtId="166" fontId="20" fillId="3" borderId="1" xfId="0" applyNumberFormat="1" applyFont="1" applyFill="1" applyBorder="1" applyAlignment="1">
      <alignment horizontal="right"/>
    </xf>
    <xf numFmtId="164" fontId="23" fillId="2" borderId="2" xfId="0" applyNumberFormat="1" applyFont="1" applyFill="1" applyBorder="1" applyAlignment="1" applyProtection="1">
      <alignment horizontal="right"/>
      <protection locked="0"/>
    </xf>
    <xf numFmtId="0" fontId="24" fillId="2" borderId="0" xfId="0" applyFont="1" applyFill="1" applyAlignment="1">
      <alignment horizontal="center"/>
    </xf>
    <xf numFmtId="170" fontId="23" fillId="2" borderId="2" xfId="0" applyNumberFormat="1" applyFont="1" applyFill="1" applyBorder="1" applyAlignment="1" applyProtection="1">
      <alignment horizontal="center"/>
      <protection locked="0"/>
    </xf>
    <xf numFmtId="0" fontId="23" fillId="2" borderId="0" xfId="0" applyFont="1" applyFill="1"/>
    <xf numFmtId="166" fontId="23" fillId="2" borderId="0" xfId="0" applyNumberFormat="1" applyFont="1" applyFill="1" applyAlignment="1">
      <alignment horizontal="center"/>
    </xf>
    <xf numFmtId="1" fontId="23" fillId="2" borderId="0" xfId="0" applyNumberFormat="1" applyFont="1" applyFill="1" applyAlignment="1" applyProtection="1">
      <alignment horizontal="center"/>
      <protection locked="0"/>
    </xf>
    <xf numFmtId="1" fontId="23" fillId="2" borderId="0" xfId="0" applyNumberFormat="1" applyFont="1" applyFill="1" applyAlignment="1">
      <alignment horizontal="center"/>
    </xf>
    <xf numFmtId="168" fontId="23" fillId="2" borderId="0" xfId="0" applyNumberFormat="1" applyFont="1" applyFill="1" applyAlignment="1">
      <alignment horizontal="right"/>
    </xf>
    <xf numFmtId="167" fontId="23" fillId="2" borderId="0" xfId="0" applyNumberFormat="1" applyFont="1" applyFill="1" applyAlignment="1">
      <alignment horizontal="right"/>
    </xf>
    <xf numFmtId="2" fontId="23" fillId="2" borderId="0" xfId="0" applyNumberFormat="1" applyFont="1" applyFill="1" applyAlignment="1">
      <alignment horizontal="center" vertical="top" wrapText="1"/>
    </xf>
    <xf numFmtId="0" fontId="11" fillId="3" borderId="7" xfId="0" applyFont="1" applyFill="1" applyBorder="1"/>
    <xf numFmtId="0" fontId="6" fillId="3" borderId="8" xfId="0" applyFont="1" applyFill="1" applyBorder="1"/>
    <xf numFmtId="0" fontId="11" fillId="3" borderId="8" xfId="0" applyFont="1" applyFill="1" applyBorder="1"/>
    <xf numFmtId="0" fontId="7" fillId="3" borderId="9" xfId="0" applyFont="1" applyFill="1" applyBorder="1" applyAlignment="1">
      <alignment horizontal="left"/>
    </xf>
    <xf numFmtId="0" fontId="5" fillId="3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 wrapText="1"/>
    </xf>
    <xf numFmtId="0" fontId="19" fillId="2" borderId="8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right"/>
    </xf>
    <xf numFmtId="165" fontId="23" fillId="2" borderId="13" xfId="0" applyNumberFormat="1" applyFont="1" applyFill="1" applyBorder="1" applyAlignment="1">
      <alignment horizontal="center"/>
    </xf>
    <xf numFmtId="170" fontId="23" fillId="2" borderId="13" xfId="0" applyNumberFormat="1" applyFont="1" applyFill="1" applyBorder="1" applyAlignment="1">
      <alignment horizontal="center"/>
    </xf>
    <xf numFmtId="0" fontId="23" fillId="2" borderId="13" xfId="0" applyFont="1" applyFill="1" applyBorder="1" applyAlignment="1">
      <alignment horizontal="center" textRotation="90" wrapText="1"/>
    </xf>
    <xf numFmtId="0" fontId="24" fillId="2" borderId="0" xfId="0" applyFont="1" applyFill="1" applyAlignment="1">
      <alignment horizontal="center" wrapText="1"/>
    </xf>
    <xf numFmtId="0" fontId="23" fillId="2" borderId="0" xfId="0" applyFont="1" applyFill="1" applyAlignment="1">
      <alignment horizontal="center" wrapText="1"/>
    </xf>
    <xf numFmtId="0" fontId="24" fillId="2" borderId="13" xfId="0" applyFont="1" applyFill="1" applyBorder="1" applyAlignment="1">
      <alignment horizontal="center" textRotation="90" wrapText="1"/>
    </xf>
    <xf numFmtId="2" fontId="23" fillId="2" borderId="0" xfId="0" applyNumberFormat="1" applyFont="1" applyFill="1" applyAlignment="1">
      <alignment horizontal="center" wrapText="1"/>
    </xf>
    <xf numFmtId="173" fontId="23" fillId="2" borderId="2" xfId="0" applyNumberFormat="1" applyFont="1" applyFill="1" applyBorder="1" applyAlignment="1" applyProtection="1">
      <alignment horizontal="center"/>
      <protection locked="0"/>
    </xf>
    <xf numFmtId="173" fontId="2" fillId="2" borderId="11" xfId="0" applyNumberFormat="1" applyFont="1" applyFill="1" applyBorder="1" applyAlignment="1">
      <alignment horizontal="center"/>
    </xf>
    <xf numFmtId="4" fontId="23" fillId="2" borderId="0" xfId="0" applyNumberFormat="1" applyFont="1" applyFill="1" applyAlignment="1">
      <alignment horizontal="center"/>
    </xf>
    <xf numFmtId="172" fontId="6" fillId="3" borderId="14" xfId="0" applyNumberFormat="1" applyFont="1" applyFill="1" applyBorder="1" applyAlignment="1" applyProtection="1">
      <alignment horizontal="left" vertical="top"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6" fillId="5" borderId="14" xfId="0" applyFont="1" applyFill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13" fillId="3" borderId="0" xfId="0" applyFont="1" applyFill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1" fontId="25" fillId="3" borderId="0" xfId="0" applyNumberFormat="1" applyFont="1" applyFill="1" applyAlignment="1">
      <alignment horizontal="right"/>
    </xf>
    <xf numFmtId="0" fontId="26" fillId="0" borderId="0" xfId="0" applyFont="1" applyAlignment="1">
      <alignment horizontal="right"/>
    </xf>
    <xf numFmtId="0" fontId="6" fillId="3" borderId="14" xfId="0" applyFont="1" applyFill="1" applyBorder="1" applyAlignment="1" applyProtection="1">
      <alignment horizontal="left" vertical="top" wrapText="1"/>
      <protection locked="0"/>
    </xf>
    <xf numFmtId="0" fontId="5" fillId="5" borderId="14" xfId="0" applyFont="1" applyFill="1" applyBorder="1" applyAlignment="1" applyProtection="1">
      <alignment horizontal="right"/>
      <protection locked="0"/>
    </xf>
    <xf numFmtId="0" fontId="5" fillId="5" borderId="15" xfId="0" applyFont="1" applyFill="1" applyBorder="1" applyAlignment="1" applyProtection="1">
      <alignment horizontal="right"/>
      <protection locked="0"/>
    </xf>
    <xf numFmtId="0" fontId="5" fillId="5" borderId="16" xfId="0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33">
    <dxf>
      <fill>
        <patternFill>
          <bgColor indexed="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1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/>
        <i val="0"/>
        <condense val="0"/>
        <extend val="0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63"/>
      </font>
      <fill>
        <patternFill>
          <bgColor indexed="3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63"/>
      </font>
      <fill>
        <patternFill patternType="solid">
          <bgColor indexed="4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63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63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63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23"/>
      </font>
      <fill>
        <patternFill patternType="none">
          <bgColor indexed="65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ont>
        <condense val="0"/>
        <extend val="0"/>
        <color indexed="63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indexed="3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1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  <pageSetUpPr fitToPage="1"/>
  </sheetPr>
  <dimension ref="B1:AN60"/>
  <sheetViews>
    <sheetView tabSelected="1" zoomScale="115" zoomScaleNormal="115" zoomScaleSheetLayoutView="100" workbookViewId="0">
      <selection activeCell="C5" sqref="C5:G5"/>
    </sheetView>
  </sheetViews>
  <sheetFormatPr defaultRowHeight="12.75" x14ac:dyDescent="0.25"/>
  <cols>
    <col min="1" max="1" width="1.42578125" style="1" customWidth="1"/>
    <col min="2" max="2" width="2.140625" style="5" customWidth="1"/>
    <col min="3" max="3" width="31" style="1" customWidth="1"/>
    <col min="4" max="4" width="1" style="1" customWidth="1"/>
    <col min="5" max="7" width="6.7109375" style="3" customWidth="1"/>
    <col min="8" max="8" width="0.85546875" style="8" customWidth="1"/>
    <col min="9" max="9" width="7.5703125" style="1" customWidth="1"/>
    <col min="10" max="10" width="0.85546875" style="8" customWidth="1"/>
    <col min="11" max="11" width="10.85546875" style="1" customWidth="1"/>
    <col min="12" max="12" width="1.42578125" style="5" customWidth="1"/>
    <col min="13" max="13" width="7.28515625" style="1" customWidth="1"/>
    <col min="14" max="14" width="1.42578125" style="5" customWidth="1"/>
    <col min="15" max="15" width="9.85546875" style="1" customWidth="1"/>
    <col min="16" max="16" width="9" style="1" customWidth="1"/>
    <col min="17" max="17" width="3.85546875" style="5" customWidth="1"/>
    <col min="18" max="19" width="4.28515625" style="5" customWidth="1"/>
    <col min="20" max="20" width="2" style="1" customWidth="1"/>
    <col min="21" max="21" width="4.140625" style="8" customWidth="1"/>
    <col min="22" max="22" width="1" style="1" customWidth="1"/>
    <col min="23" max="23" width="4.140625" style="6" customWidth="1"/>
    <col min="24" max="24" width="1" style="5" customWidth="1"/>
    <col min="25" max="29" width="2.7109375" style="7" customWidth="1"/>
    <col min="30" max="30" width="1.28515625" style="1" customWidth="1"/>
    <col min="31" max="31" width="4.7109375" style="7" customWidth="1"/>
    <col min="32" max="32" width="1" style="5" customWidth="1"/>
    <col min="33" max="33" width="9.140625" style="1"/>
    <col min="34" max="34" width="1" style="5" customWidth="1"/>
    <col min="35" max="35" width="4.28515625" style="5" customWidth="1"/>
    <col min="36" max="36" width="1.28515625" style="4" customWidth="1"/>
    <col min="37" max="37" width="6.28515625" style="5" customWidth="1"/>
    <col min="38" max="38" width="1" style="1" customWidth="1"/>
    <col min="39" max="16384" width="9.140625" style="1"/>
  </cols>
  <sheetData>
    <row r="1" spans="2:40" ht="9" customHeight="1" thickBot="1" x14ac:dyDescent="0.3"/>
    <row r="2" spans="2:40" s="18" customFormat="1" ht="6" customHeight="1" x14ac:dyDescent="0.25">
      <c r="B2" s="41"/>
      <c r="C2" s="42"/>
      <c r="D2" s="42"/>
      <c r="E2" s="43"/>
      <c r="F2" s="43"/>
      <c r="G2" s="43"/>
      <c r="H2" s="44"/>
      <c r="I2" s="44"/>
      <c r="J2" s="44"/>
      <c r="K2" s="44"/>
      <c r="L2" s="60"/>
      <c r="M2" s="44"/>
      <c r="N2" s="60"/>
      <c r="O2" s="44"/>
      <c r="P2" s="44"/>
      <c r="Q2" s="44"/>
      <c r="R2" s="44"/>
      <c r="S2" s="44"/>
      <c r="T2" s="42"/>
      <c r="U2" s="45"/>
      <c r="V2" s="42"/>
      <c r="W2" s="44"/>
      <c r="X2" s="44"/>
      <c r="Y2" s="45"/>
      <c r="Z2" s="45"/>
      <c r="AA2" s="45"/>
      <c r="AB2" s="45"/>
      <c r="AC2" s="45"/>
      <c r="AD2" s="42"/>
      <c r="AE2" s="45"/>
      <c r="AF2" s="44"/>
      <c r="AG2" s="44"/>
      <c r="AH2" s="44"/>
      <c r="AI2" s="44"/>
      <c r="AJ2" s="46"/>
      <c r="AK2" s="44"/>
      <c r="AL2" s="78"/>
    </row>
    <row r="3" spans="2:40" s="32" customFormat="1" ht="18" customHeight="1" x14ac:dyDescent="0.3">
      <c r="B3" s="47"/>
      <c r="C3" s="107" t="s">
        <v>21</v>
      </c>
      <c r="D3" s="108"/>
      <c r="E3" s="108"/>
      <c r="F3" s="108"/>
      <c r="G3" s="109"/>
      <c r="H3" s="33"/>
      <c r="I3" s="33"/>
      <c r="J3" s="33"/>
      <c r="K3" s="33" t="s">
        <v>17</v>
      </c>
      <c r="L3" s="33"/>
      <c r="M3" s="115"/>
      <c r="N3" s="116"/>
      <c r="O3" s="117"/>
      <c r="P3" s="33"/>
      <c r="Q3" s="112" t="s">
        <v>29</v>
      </c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79"/>
    </row>
    <row r="4" spans="2:40" s="18" customFormat="1" ht="6" customHeight="1" x14ac:dyDescent="0.25">
      <c r="B4" s="48"/>
      <c r="C4" s="20"/>
      <c r="D4" s="20"/>
      <c r="E4" s="20"/>
      <c r="F4" s="20"/>
      <c r="G4" s="20"/>
      <c r="H4" s="24"/>
      <c r="I4" s="20"/>
      <c r="J4" s="20"/>
      <c r="K4" s="26"/>
      <c r="L4" s="21"/>
      <c r="M4" s="26"/>
      <c r="N4" s="21"/>
      <c r="O4" s="26"/>
      <c r="P4" s="26"/>
      <c r="Q4" s="23"/>
      <c r="R4" s="23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80"/>
    </row>
    <row r="5" spans="2:40" s="31" customFormat="1" ht="18" customHeight="1" x14ac:dyDescent="0.25">
      <c r="B5" s="49"/>
      <c r="C5" s="104" t="s">
        <v>30</v>
      </c>
      <c r="D5" s="105"/>
      <c r="E5" s="105"/>
      <c r="F5" s="105"/>
      <c r="G5" s="106"/>
      <c r="H5" s="33"/>
      <c r="I5" s="33"/>
      <c r="J5" s="33"/>
      <c r="K5" s="114" t="s">
        <v>27</v>
      </c>
      <c r="L5" s="108"/>
      <c r="M5" s="108"/>
      <c r="N5" s="108"/>
      <c r="O5" s="109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81"/>
    </row>
    <row r="6" spans="2:40" s="18" customFormat="1" ht="6" customHeight="1" x14ac:dyDescent="0.25">
      <c r="B6" s="48"/>
      <c r="C6" s="24"/>
      <c r="D6" s="24"/>
      <c r="E6" s="25"/>
      <c r="F6" s="25"/>
      <c r="G6" s="25"/>
      <c r="H6" s="20"/>
      <c r="I6" s="20"/>
      <c r="J6" s="20"/>
      <c r="K6" s="20"/>
      <c r="L6" s="19"/>
      <c r="M6" s="20"/>
      <c r="N6" s="19"/>
      <c r="O6" s="20"/>
      <c r="P6" s="20"/>
      <c r="Q6" s="20"/>
      <c r="R6" s="20"/>
      <c r="S6" s="20"/>
      <c r="T6" s="24"/>
      <c r="U6" s="26"/>
      <c r="V6" s="24"/>
      <c r="W6" s="20"/>
      <c r="X6" s="20"/>
      <c r="Y6" s="26"/>
      <c r="Z6" s="26"/>
      <c r="AA6" s="26"/>
      <c r="AB6" s="26"/>
      <c r="AC6" s="26"/>
      <c r="AD6" s="24"/>
      <c r="AE6" s="26"/>
      <c r="AF6" s="20"/>
      <c r="AG6" s="20"/>
      <c r="AH6" s="20"/>
      <c r="AI6" s="20"/>
      <c r="AJ6" s="27"/>
      <c r="AK6" s="20"/>
      <c r="AL6" s="80"/>
    </row>
    <row r="7" spans="2:40" s="35" customFormat="1" ht="15.75" customHeight="1" x14ac:dyDescent="0.25">
      <c r="B7" s="50"/>
      <c r="C7" s="38" t="s">
        <v>22</v>
      </c>
      <c r="D7" s="39"/>
      <c r="E7" s="36">
        <f>RefDirector</f>
        <v>95</v>
      </c>
      <c r="F7" s="36">
        <f>RefSenior</f>
        <v>70</v>
      </c>
      <c r="G7" s="36">
        <f>RefSupport</f>
        <v>50</v>
      </c>
      <c r="H7" s="34"/>
      <c r="I7" s="33"/>
      <c r="J7" s="34"/>
      <c r="K7" s="38" t="s">
        <v>10</v>
      </c>
      <c r="L7" s="22"/>
      <c r="M7" s="33"/>
      <c r="N7" s="22"/>
      <c r="O7" s="37">
        <f>RefHrs*FractionService</f>
        <v>2050</v>
      </c>
      <c r="P7" s="33"/>
      <c r="Q7" s="110" t="s">
        <v>28</v>
      </c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82"/>
    </row>
    <row r="8" spans="2:40" s="18" customFormat="1" ht="6" customHeight="1" x14ac:dyDescent="0.25">
      <c r="B8" s="48"/>
      <c r="C8" s="24"/>
      <c r="D8" s="24"/>
      <c r="E8" s="25"/>
      <c r="F8" s="25"/>
      <c r="G8" s="25"/>
      <c r="H8" s="20"/>
      <c r="I8" s="20"/>
      <c r="J8" s="20"/>
      <c r="K8" s="20"/>
      <c r="L8" s="19"/>
      <c r="M8" s="20"/>
      <c r="N8" s="19"/>
      <c r="O8" s="20"/>
      <c r="P8" s="20"/>
      <c r="Q8" s="20"/>
      <c r="R8" s="20"/>
      <c r="S8" s="20"/>
      <c r="T8" s="24"/>
      <c r="U8" s="26"/>
      <c r="V8" s="24"/>
      <c r="W8" s="20"/>
      <c r="X8" s="20"/>
      <c r="Y8" s="26"/>
      <c r="Z8" s="26"/>
      <c r="AA8" s="26"/>
      <c r="AB8" s="26"/>
      <c r="AC8" s="26"/>
      <c r="AD8" s="24"/>
      <c r="AE8" s="26"/>
      <c r="AF8" s="20"/>
      <c r="AG8" s="20"/>
      <c r="AH8" s="20"/>
      <c r="AI8" s="20"/>
      <c r="AJ8" s="27"/>
      <c r="AK8" s="20"/>
      <c r="AL8" s="80"/>
    </row>
    <row r="9" spans="2:40" ht="3" customHeight="1" x14ac:dyDescent="0.25">
      <c r="B9" s="51"/>
      <c r="C9" s="10"/>
      <c r="D9" s="10"/>
      <c r="E9" s="15"/>
      <c r="F9" s="15"/>
      <c r="G9" s="15"/>
      <c r="H9" s="13"/>
      <c r="I9" s="14"/>
      <c r="J9" s="13"/>
      <c r="K9" s="14"/>
      <c r="L9" s="14"/>
      <c r="M9" s="14"/>
      <c r="N9" s="14"/>
      <c r="O9" s="14"/>
      <c r="P9" s="14"/>
      <c r="Q9" s="14"/>
      <c r="R9" s="14"/>
      <c r="S9" s="14"/>
      <c r="T9" s="10"/>
      <c r="U9" s="13"/>
      <c r="V9" s="10"/>
      <c r="W9" s="14"/>
      <c r="X9" s="14"/>
      <c r="Y9" s="16"/>
      <c r="Z9" s="16"/>
      <c r="AA9" s="16"/>
      <c r="AB9" s="16"/>
      <c r="AC9" s="16"/>
      <c r="AD9" s="10"/>
      <c r="AE9" s="16"/>
      <c r="AF9" s="14"/>
      <c r="AG9" s="14"/>
      <c r="AH9" s="14"/>
      <c r="AI9" s="14"/>
      <c r="AJ9" s="17"/>
      <c r="AK9" s="14"/>
      <c r="AL9" s="83"/>
    </row>
    <row r="10" spans="2:40" s="2" customFormat="1" ht="125.25" customHeight="1" x14ac:dyDescent="0.25">
      <c r="B10" s="52"/>
      <c r="C10" s="11"/>
      <c r="D10" s="12"/>
      <c r="E10" s="96" t="s">
        <v>2</v>
      </c>
      <c r="F10" s="96" t="s">
        <v>3</v>
      </c>
      <c r="G10" s="96" t="s">
        <v>4</v>
      </c>
      <c r="H10" s="97"/>
      <c r="I10" s="96" t="s">
        <v>18</v>
      </c>
      <c r="J10" s="97"/>
      <c r="K10" s="96" t="s">
        <v>19</v>
      </c>
      <c r="L10" s="98"/>
      <c r="M10" s="96" t="s">
        <v>5</v>
      </c>
      <c r="N10" s="98"/>
      <c r="O10" s="96" t="s">
        <v>11</v>
      </c>
      <c r="P10" s="98"/>
      <c r="Q10" s="99" t="s">
        <v>7</v>
      </c>
      <c r="R10" s="99" t="s">
        <v>8</v>
      </c>
      <c r="S10" s="99" t="s">
        <v>9</v>
      </c>
      <c r="T10" s="98"/>
      <c r="U10" s="99" t="s">
        <v>6</v>
      </c>
      <c r="V10" s="98"/>
      <c r="W10" s="99" t="s">
        <v>26</v>
      </c>
      <c r="X10" s="98"/>
      <c r="Y10" s="96" t="s">
        <v>12</v>
      </c>
      <c r="Z10" s="96" t="s">
        <v>13</v>
      </c>
      <c r="AA10" s="96" t="s">
        <v>14</v>
      </c>
      <c r="AB10" s="96" t="s">
        <v>15</v>
      </c>
      <c r="AC10" s="96" t="s">
        <v>16</v>
      </c>
      <c r="AD10" s="98"/>
      <c r="AE10" s="99" t="s">
        <v>25</v>
      </c>
      <c r="AF10" s="98"/>
      <c r="AG10" s="96" t="s">
        <v>24</v>
      </c>
      <c r="AH10" s="98"/>
      <c r="AI10" s="99" t="s">
        <v>1</v>
      </c>
      <c r="AJ10" s="100"/>
      <c r="AK10" s="96" t="s">
        <v>0</v>
      </c>
      <c r="AL10" s="84"/>
    </row>
    <row r="11" spans="2:40" ht="3" customHeight="1" x14ac:dyDescent="0.25">
      <c r="B11" s="51"/>
      <c r="C11" s="10"/>
      <c r="D11" s="10"/>
      <c r="E11" s="15"/>
      <c r="F11" s="15"/>
      <c r="G11" s="15"/>
      <c r="H11" s="13"/>
      <c r="I11" s="14"/>
      <c r="J11" s="13"/>
      <c r="K11" s="14"/>
      <c r="L11" s="14"/>
      <c r="M11" s="14"/>
      <c r="N11" s="14"/>
      <c r="O11" s="14"/>
      <c r="P11" s="10"/>
      <c r="Q11" s="14"/>
      <c r="R11" s="14"/>
      <c r="S11" s="14"/>
      <c r="T11" s="10"/>
      <c r="U11" s="13"/>
      <c r="V11" s="10"/>
      <c r="W11" s="14"/>
      <c r="X11" s="14"/>
      <c r="Y11" s="16"/>
      <c r="Z11" s="16"/>
      <c r="AA11" s="16"/>
      <c r="AB11" s="16"/>
      <c r="AC11" s="16"/>
      <c r="AD11" s="10"/>
      <c r="AE11" s="16"/>
      <c r="AF11" s="14"/>
      <c r="AG11" s="14"/>
      <c r="AH11" s="14"/>
      <c r="AI11" s="14"/>
      <c r="AJ11" s="17"/>
      <c r="AK11" s="14"/>
      <c r="AL11" s="83"/>
    </row>
    <row r="12" spans="2:40" ht="15.75" customHeight="1" x14ac:dyDescent="0.25">
      <c r="B12" s="52"/>
      <c r="C12" s="93" t="s">
        <v>23</v>
      </c>
      <c r="D12" s="10"/>
      <c r="E12" s="53" t="str">
        <f>IF(Entries=0,"",MIN(AVERAGE(RefDirector,AVERAGE(TruncatedAverageWide,TruncatedAverageNarrow)),RefDirector*Leeway*2))</f>
        <v/>
      </c>
      <c r="F12" s="53" t="str">
        <f>IF(Entries=0,"",MIN(AVERAGE(RefSenior,AVERAGE(TruncatedAverageWide,TruncatedAverageNarrow)),RefSenior*Leeway))</f>
        <v/>
      </c>
      <c r="G12" s="53" t="str">
        <f>IF(Entries=0,"",MIN(AVERAGE(RefSupport,AVERAGE(TruncatedAverageWide,TruncatedAverageNarrow)),RefSupport*Leeway))</f>
        <v/>
      </c>
      <c r="H12" s="28"/>
      <c r="I12" s="30"/>
      <c r="J12" s="28"/>
      <c r="K12" s="55" t="str">
        <f>IF(Entries&gt;0,AVERAGE(K14:K43),"")</f>
        <v/>
      </c>
      <c r="L12" s="61"/>
      <c r="M12" s="62" t="str">
        <f>IF(Entries=0,"",AveRate)</f>
        <v/>
      </c>
      <c r="N12" s="63"/>
      <c r="O12" s="64" t="str">
        <f>IF(Entries=0,"",MIN(AVERAGE(ReferenceHrs,AVERAGE(TruncatedAverageWide,TruncatedAverageNarrow)),ReferenceHrs*Leeway))</f>
        <v/>
      </c>
      <c r="P12" s="93" t="s">
        <v>20</v>
      </c>
      <c r="Q12" s="29">
        <f>MaxRateMark*DirectorRatio</f>
        <v>2.5</v>
      </c>
      <c r="R12" s="29">
        <f>MaxRateMark*SeniorRatio</f>
        <v>12.5</v>
      </c>
      <c r="S12" s="29">
        <f>MaxRateMark*SupportRatio</f>
        <v>10</v>
      </c>
      <c r="T12" s="65"/>
      <c r="U12" s="59">
        <v>25</v>
      </c>
      <c r="V12" s="65"/>
      <c r="W12" s="59">
        <v>25</v>
      </c>
      <c r="X12" s="65"/>
      <c r="Y12" s="66">
        <v>15</v>
      </c>
      <c r="Z12" s="66">
        <v>15</v>
      </c>
      <c r="AA12" s="66">
        <v>15</v>
      </c>
      <c r="AB12" s="66">
        <v>15</v>
      </c>
      <c r="AC12" s="66">
        <v>15</v>
      </c>
      <c r="AD12" s="65"/>
      <c r="AE12" s="66">
        <f>SUM(Y12:AD12)</f>
        <v>75</v>
      </c>
      <c r="AF12" s="65"/>
      <c r="AG12" s="93"/>
      <c r="AH12" s="65"/>
      <c r="AI12" s="67">
        <v>25</v>
      </c>
      <c r="AJ12" s="65"/>
      <c r="AK12" s="66">
        <v>150</v>
      </c>
      <c r="AL12" s="83"/>
    </row>
    <row r="13" spans="2:40" ht="3" customHeight="1" x14ac:dyDescent="0.25">
      <c r="B13" s="51"/>
      <c r="C13" s="10"/>
      <c r="D13" s="10"/>
      <c r="E13" s="54">
        <v>1</v>
      </c>
      <c r="F13" s="54"/>
      <c r="G13" s="54"/>
      <c r="H13" s="13"/>
      <c r="I13" s="14">
        <v>1800</v>
      </c>
      <c r="J13" s="13"/>
      <c r="K13" s="56"/>
      <c r="L13" s="14"/>
      <c r="M13" s="14"/>
      <c r="N13" s="14"/>
      <c r="O13" s="14"/>
      <c r="P13" s="10"/>
      <c r="Q13" s="14"/>
      <c r="R13" s="14"/>
      <c r="S13" s="14"/>
      <c r="T13" s="10"/>
      <c r="U13" s="13"/>
      <c r="V13" s="10"/>
      <c r="W13" s="14"/>
      <c r="X13" s="14"/>
      <c r="Y13" s="16"/>
      <c r="Z13" s="16"/>
      <c r="AA13" s="16"/>
      <c r="AB13" s="16"/>
      <c r="AC13" s="16"/>
      <c r="AD13" s="10"/>
      <c r="AE13" s="16"/>
      <c r="AF13" s="14"/>
      <c r="AG13" s="14"/>
      <c r="AH13" s="14"/>
      <c r="AI13" s="14"/>
      <c r="AJ13" s="17"/>
      <c r="AK13" s="14"/>
      <c r="AL13" s="83"/>
    </row>
    <row r="14" spans="2:40" ht="12.75" customHeight="1" x14ac:dyDescent="0.25">
      <c r="B14" s="51">
        <v>1</v>
      </c>
      <c r="C14" s="57"/>
      <c r="D14" s="10"/>
      <c r="E14" s="101"/>
      <c r="F14" s="101"/>
      <c r="G14" s="101"/>
      <c r="H14" s="69"/>
      <c r="I14" s="70"/>
      <c r="J14" s="69"/>
      <c r="K14" s="68"/>
      <c r="L14" s="14"/>
      <c r="M14" s="94" t="str">
        <f t="shared" ref="M14:M43" si="0">IF(ValidEntry,AveRate,"")</f>
        <v/>
      </c>
      <c r="N14" s="58"/>
      <c r="O14" s="95" t="str">
        <f t="shared" ref="O14:O43" si="1">IF(ValidEntry,MIN(HrsTendered,TenderSum/AveRate),"")</f>
        <v/>
      </c>
      <c r="P14" s="71"/>
      <c r="Q14" s="72" t="str">
        <f t="shared" ref="Q14:Q43" si="2">IF(ValidEntry,MEDIAN(0,ROUND((DirectorRate/AveRateDir-BaseFraction)/Spread*MaxRateMark*DirectorRatio,1),MaxRateMark*DirectorRatio),"")</f>
        <v/>
      </c>
      <c r="R14" s="72" t="str">
        <f t="shared" ref="R14:R43" si="3">IF(ValidEntry,MEDIAN(0,ROUND((SeniorRate/AveRateSenior-BaseFraction)/Spread*MaxRateMark*SeniorRatio,1),MaxRateMark*SeniorRatio),"")</f>
        <v/>
      </c>
      <c r="S14" s="72" t="str">
        <f t="shared" ref="S14:S43" si="4">IF(ValidEntry,MEDIAN(0,ROUND((SupportRate/AveRateSupport-BaseFraction)/Spread*MaxRateMark*SupportRatio,1),MaxRateMark*SupportRatio),"")</f>
        <v/>
      </c>
      <c r="T14" s="58" t="str">
        <f t="shared" ref="T14:T43" si="5">IF(StageHrs="","","=")</f>
        <v/>
      </c>
      <c r="U14" s="72" t="str">
        <f t="shared" ref="U14:U24" si="6">IF(ValidEntry,IF(AND(Q14&gt;0,R14&gt;0,S14&gt;0),SUM(Q14:S14),0),"")</f>
        <v/>
      </c>
      <c r="V14" s="71"/>
      <c r="W14" s="72" t="str">
        <f t="shared" ref="W14:W43" si="7">IF(ValidEntry,ResourceMark,"")</f>
        <v/>
      </c>
      <c r="X14" s="71"/>
      <c r="Y14" s="73"/>
      <c r="Z14" s="73"/>
      <c r="AA14" s="73"/>
      <c r="AB14" s="73"/>
      <c r="AC14" s="73"/>
      <c r="AD14" s="58" t="str">
        <f t="shared" ref="AD14:AD43" si="8">IF(StageHrs="","","=")</f>
        <v/>
      </c>
      <c r="AE14" s="74" t="str">
        <f t="shared" ref="AE14:AE43" si="9">IF(AND(ValidEntry,CriterionC),SUM($Y14:$AC14),"")</f>
        <v/>
      </c>
      <c r="AF14" s="71"/>
      <c r="AG14" s="75" t="str">
        <f t="shared" ref="AG14:AG43" si="10">IF(ValidEntry,IF(QualifyingTender,$K14,"n/a      "),"")</f>
        <v/>
      </c>
      <c r="AH14" s="71"/>
      <c r="AI14" s="76" t="str">
        <f t="shared" ref="AI14:AI43" si="11">IF(StageHrs="","",IF(QualifyingTender,MAX(0,MaxPriceMark*PriceMarkRatio),"n/a "))</f>
        <v/>
      </c>
      <c r="AJ14" s="77"/>
      <c r="AK14" s="103" t="str">
        <f t="shared" ref="AK14:AK24" si="12">IF(ISNUMBER($AI14),SUM(U14:W14,AE14,AI14),"")</f>
        <v/>
      </c>
      <c r="AL14" s="85"/>
      <c r="AM14" s="9"/>
      <c r="AN14" s="9" t="str">
        <f>IF(ISNUMBER(AI14),AG14/$K$12,"")</f>
        <v/>
      </c>
    </row>
    <row r="15" spans="2:40" ht="12.75" customHeight="1" x14ac:dyDescent="0.25">
      <c r="B15" s="51">
        <v>2</v>
      </c>
      <c r="C15" s="57"/>
      <c r="D15" s="10"/>
      <c r="E15" s="101"/>
      <c r="F15" s="101"/>
      <c r="G15" s="101"/>
      <c r="H15" s="69"/>
      <c r="I15" s="70"/>
      <c r="J15" s="69"/>
      <c r="K15" s="68"/>
      <c r="L15" s="14"/>
      <c r="M15" s="94" t="str">
        <f t="shared" si="0"/>
        <v/>
      </c>
      <c r="N15" s="58"/>
      <c r="O15" s="95" t="str">
        <f t="shared" si="1"/>
        <v/>
      </c>
      <c r="P15" s="71"/>
      <c r="Q15" s="72" t="str">
        <f t="shared" si="2"/>
        <v/>
      </c>
      <c r="R15" s="72" t="str">
        <f t="shared" si="3"/>
        <v/>
      </c>
      <c r="S15" s="72" t="str">
        <f t="shared" si="4"/>
        <v/>
      </c>
      <c r="T15" s="58" t="str">
        <f t="shared" si="5"/>
        <v/>
      </c>
      <c r="U15" s="72" t="str">
        <f t="shared" si="6"/>
        <v/>
      </c>
      <c r="V15" s="71"/>
      <c r="W15" s="72" t="str">
        <f t="shared" si="7"/>
        <v/>
      </c>
      <c r="X15" s="71"/>
      <c r="Y15" s="73"/>
      <c r="Z15" s="73"/>
      <c r="AA15" s="73"/>
      <c r="AB15" s="73"/>
      <c r="AC15" s="73"/>
      <c r="AD15" s="58" t="str">
        <f t="shared" si="8"/>
        <v/>
      </c>
      <c r="AE15" s="74" t="str">
        <f t="shared" si="9"/>
        <v/>
      </c>
      <c r="AF15" s="71"/>
      <c r="AG15" s="75" t="str">
        <f t="shared" si="10"/>
        <v/>
      </c>
      <c r="AH15" s="71"/>
      <c r="AI15" s="76" t="str">
        <f t="shared" si="11"/>
        <v/>
      </c>
      <c r="AJ15" s="77"/>
      <c r="AK15" s="103" t="str">
        <f t="shared" si="12"/>
        <v/>
      </c>
      <c r="AL15" s="85"/>
      <c r="AM15" s="9"/>
      <c r="AN15" s="9" t="str">
        <f>IF(ISNUMBER(AI15),AG15/$K$12,"")</f>
        <v/>
      </c>
    </row>
    <row r="16" spans="2:40" ht="12.75" customHeight="1" x14ac:dyDescent="0.25">
      <c r="B16" s="51">
        <v>3</v>
      </c>
      <c r="C16" s="57"/>
      <c r="D16" s="10"/>
      <c r="E16" s="101"/>
      <c r="F16" s="101"/>
      <c r="G16" s="101"/>
      <c r="H16" s="69" t="str">
        <f t="shared" ref="H16:H43" si="13">IF(ValidEntry,"÷","")</f>
        <v/>
      </c>
      <c r="I16" s="70"/>
      <c r="J16" s="69" t="str">
        <f t="shared" ref="J16:L43" si="14">IF(ValidEntry,"÷","")</f>
        <v/>
      </c>
      <c r="K16" s="68"/>
      <c r="L16" s="14" t="str">
        <f t="shared" si="14"/>
        <v/>
      </c>
      <c r="M16" s="94" t="str">
        <f t="shared" si="0"/>
        <v/>
      </c>
      <c r="N16" s="58" t="str">
        <f t="shared" ref="N16:N43" si="15">IF(ValidEntry,"=","")</f>
        <v/>
      </c>
      <c r="O16" s="95" t="str">
        <f t="shared" si="1"/>
        <v/>
      </c>
      <c r="P16" s="71"/>
      <c r="Q16" s="72" t="str">
        <f t="shared" si="2"/>
        <v/>
      </c>
      <c r="R16" s="72" t="str">
        <f t="shared" si="3"/>
        <v/>
      </c>
      <c r="S16" s="72" t="str">
        <f t="shared" si="4"/>
        <v/>
      </c>
      <c r="T16" s="58" t="str">
        <f t="shared" si="5"/>
        <v/>
      </c>
      <c r="U16" s="72" t="str">
        <f t="shared" si="6"/>
        <v/>
      </c>
      <c r="V16" s="71"/>
      <c r="W16" s="72" t="str">
        <f t="shared" si="7"/>
        <v/>
      </c>
      <c r="X16" s="71"/>
      <c r="Y16" s="73"/>
      <c r="Z16" s="73"/>
      <c r="AA16" s="73"/>
      <c r="AB16" s="73"/>
      <c r="AC16" s="73"/>
      <c r="AD16" s="58" t="str">
        <f t="shared" si="8"/>
        <v/>
      </c>
      <c r="AE16" s="74" t="str">
        <f t="shared" si="9"/>
        <v/>
      </c>
      <c r="AF16" s="71"/>
      <c r="AG16" s="75" t="str">
        <f t="shared" si="10"/>
        <v/>
      </c>
      <c r="AH16" s="71"/>
      <c r="AI16" s="76" t="str">
        <f t="shared" si="11"/>
        <v/>
      </c>
      <c r="AJ16" s="77"/>
      <c r="AK16" s="103" t="str">
        <f t="shared" si="12"/>
        <v/>
      </c>
      <c r="AL16" s="85"/>
      <c r="AM16" s="9"/>
      <c r="AN16" s="9"/>
    </row>
    <row r="17" spans="2:40" ht="12.75" customHeight="1" x14ac:dyDescent="0.25">
      <c r="B17" s="51">
        <v>4</v>
      </c>
      <c r="C17" s="57"/>
      <c r="D17" s="10"/>
      <c r="E17" s="101"/>
      <c r="F17" s="101"/>
      <c r="G17" s="101"/>
      <c r="H17" s="69" t="str">
        <f t="shared" si="13"/>
        <v/>
      </c>
      <c r="I17" s="70"/>
      <c r="J17" s="69" t="str">
        <f t="shared" si="14"/>
        <v/>
      </c>
      <c r="K17" s="68"/>
      <c r="L17" s="14" t="str">
        <f t="shared" si="14"/>
        <v/>
      </c>
      <c r="M17" s="94" t="str">
        <f t="shared" si="0"/>
        <v/>
      </c>
      <c r="N17" s="58" t="str">
        <f t="shared" si="15"/>
        <v/>
      </c>
      <c r="O17" s="95" t="str">
        <f t="shared" si="1"/>
        <v/>
      </c>
      <c r="P17" s="71"/>
      <c r="Q17" s="72" t="str">
        <f t="shared" si="2"/>
        <v/>
      </c>
      <c r="R17" s="72" t="str">
        <f t="shared" si="3"/>
        <v/>
      </c>
      <c r="S17" s="72" t="str">
        <f t="shared" si="4"/>
        <v/>
      </c>
      <c r="T17" s="58" t="str">
        <f t="shared" si="5"/>
        <v/>
      </c>
      <c r="U17" s="72" t="str">
        <f t="shared" si="6"/>
        <v/>
      </c>
      <c r="V17" s="71"/>
      <c r="W17" s="72" t="str">
        <f t="shared" si="7"/>
        <v/>
      </c>
      <c r="X17" s="71"/>
      <c r="Y17" s="73"/>
      <c r="Z17" s="73"/>
      <c r="AA17" s="73"/>
      <c r="AB17" s="73"/>
      <c r="AC17" s="73"/>
      <c r="AD17" s="58" t="str">
        <f t="shared" si="8"/>
        <v/>
      </c>
      <c r="AE17" s="74" t="str">
        <f t="shared" si="9"/>
        <v/>
      </c>
      <c r="AF17" s="71"/>
      <c r="AG17" s="75" t="str">
        <f t="shared" si="10"/>
        <v/>
      </c>
      <c r="AH17" s="71"/>
      <c r="AI17" s="76" t="str">
        <f t="shared" si="11"/>
        <v/>
      </c>
      <c r="AJ17" s="77"/>
      <c r="AK17" s="103" t="str">
        <f>IF(ISNUMBER($AI17),SUM(U17:W17,AE17,AI17),"")</f>
        <v/>
      </c>
      <c r="AL17" s="85"/>
      <c r="AM17" s="9"/>
      <c r="AN17" s="9"/>
    </row>
    <row r="18" spans="2:40" ht="12.75" customHeight="1" x14ac:dyDescent="0.25">
      <c r="B18" s="51">
        <v>5</v>
      </c>
      <c r="C18" s="57"/>
      <c r="D18" s="10"/>
      <c r="E18" s="101"/>
      <c r="F18" s="101"/>
      <c r="G18" s="101"/>
      <c r="H18" s="69" t="str">
        <f t="shared" si="13"/>
        <v/>
      </c>
      <c r="I18" s="70"/>
      <c r="J18" s="69" t="str">
        <f t="shared" si="14"/>
        <v/>
      </c>
      <c r="K18" s="68"/>
      <c r="L18" s="14" t="str">
        <f t="shared" si="14"/>
        <v/>
      </c>
      <c r="M18" s="94" t="str">
        <f t="shared" si="0"/>
        <v/>
      </c>
      <c r="N18" s="58" t="str">
        <f t="shared" si="15"/>
        <v/>
      </c>
      <c r="O18" s="95" t="str">
        <f t="shared" si="1"/>
        <v/>
      </c>
      <c r="P18" s="71"/>
      <c r="Q18" s="72" t="str">
        <f t="shared" si="2"/>
        <v/>
      </c>
      <c r="R18" s="72" t="str">
        <f t="shared" si="3"/>
        <v/>
      </c>
      <c r="S18" s="72" t="str">
        <f t="shared" si="4"/>
        <v/>
      </c>
      <c r="T18" s="58" t="str">
        <f t="shared" si="5"/>
        <v/>
      </c>
      <c r="U18" s="72" t="str">
        <f t="shared" si="6"/>
        <v/>
      </c>
      <c r="V18" s="71"/>
      <c r="W18" s="72" t="str">
        <f t="shared" si="7"/>
        <v/>
      </c>
      <c r="X18" s="71"/>
      <c r="Y18" s="73"/>
      <c r="Z18" s="73"/>
      <c r="AA18" s="73"/>
      <c r="AB18" s="73"/>
      <c r="AC18" s="73"/>
      <c r="AD18" s="58" t="str">
        <f t="shared" si="8"/>
        <v/>
      </c>
      <c r="AE18" s="74" t="str">
        <f t="shared" si="9"/>
        <v/>
      </c>
      <c r="AF18" s="71"/>
      <c r="AG18" s="75" t="str">
        <f t="shared" si="10"/>
        <v/>
      </c>
      <c r="AH18" s="71"/>
      <c r="AI18" s="76" t="str">
        <f t="shared" si="11"/>
        <v/>
      </c>
      <c r="AJ18" s="77"/>
      <c r="AK18" s="103" t="str">
        <f t="shared" si="12"/>
        <v/>
      </c>
      <c r="AL18" s="85"/>
      <c r="AM18" s="9"/>
      <c r="AN18" s="9"/>
    </row>
    <row r="19" spans="2:40" ht="12.75" customHeight="1" x14ac:dyDescent="0.25">
      <c r="B19" s="51">
        <v>6</v>
      </c>
      <c r="C19" s="57"/>
      <c r="D19" s="10"/>
      <c r="E19" s="101"/>
      <c r="F19" s="101"/>
      <c r="G19" s="101"/>
      <c r="H19" s="69" t="str">
        <f t="shared" si="13"/>
        <v/>
      </c>
      <c r="I19" s="70"/>
      <c r="J19" s="69" t="str">
        <f t="shared" si="14"/>
        <v/>
      </c>
      <c r="K19" s="68"/>
      <c r="L19" s="14" t="str">
        <f t="shared" si="14"/>
        <v/>
      </c>
      <c r="M19" s="94" t="str">
        <f t="shared" si="0"/>
        <v/>
      </c>
      <c r="N19" s="58" t="str">
        <f t="shared" si="15"/>
        <v/>
      </c>
      <c r="O19" s="95" t="str">
        <f t="shared" si="1"/>
        <v/>
      </c>
      <c r="P19" s="71"/>
      <c r="Q19" s="72" t="str">
        <f t="shared" si="2"/>
        <v/>
      </c>
      <c r="R19" s="72" t="str">
        <f t="shared" si="3"/>
        <v/>
      </c>
      <c r="S19" s="72" t="str">
        <f t="shared" si="4"/>
        <v/>
      </c>
      <c r="T19" s="58" t="str">
        <f t="shared" si="5"/>
        <v/>
      </c>
      <c r="U19" s="72" t="str">
        <f t="shared" si="6"/>
        <v/>
      </c>
      <c r="V19" s="71"/>
      <c r="W19" s="72" t="str">
        <f t="shared" si="7"/>
        <v/>
      </c>
      <c r="X19" s="71"/>
      <c r="Y19" s="73"/>
      <c r="Z19" s="73"/>
      <c r="AA19" s="73"/>
      <c r="AB19" s="73"/>
      <c r="AC19" s="73"/>
      <c r="AD19" s="58" t="str">
        <f t="shared" si="8"/>
        <v/>
      </c>
      <c r="AE19" s="74" t="str">
        <f t="shared" si="9"/>
        <v/>
      </c>
      <c r="AF19" s="71"/>
      <c r="AG19" s="75" t="str">
        <f t="shared" si="10"/>
        <v/>
      </c>
      <c r="AH19" s="71"/>
      <c r="AI19" s="76" t="str">
        <f t="shared" si="11"/>
        <v/>
      </c>
      <c r="AJ19" s="77"/>
      <c r="AK19" s="103" t="str">
        <f t="shared" si="12"/>
        <v/>
      </c>
      <c r="AL19" s="85"/>
      <c r="AM19" s="9"/>
      <c r="AN19" s="9"/>
    </row>
    <row r="20" spans="2:40" ht="12.75" customHeight="1" x14ac:dyDescent="0.25">
      <c r="B20" s="51">
        <v>7</v>
      </c>
      <c r="C20" s="57"/>
      <c r="D20" s="10"/>
      <c r="E20" s="101"/>
      <c r="F20" s="101"/>
      <c r="G20" s="101"/>
      <c r="H20" s="69" t="str">
        <f t="shared" si="13"/>
        <v/>
      </c>
      <c r="I20" s="70"/>
      <c r="J20" s="69" t="str">
        <f t="shared" si="14"/>
        <v/>
      </c>
      <c r="K20" s="68"/>
      <c r="L20" s="14" t="str">
        <f t="shared" si="14"/>
        <v/>
      </c>
      <c r="M20" s="94" t="str">
        <f t="shared" si="0"/>
        <v/>
      </c>
      <c r="N20" s="58" t="str">
        <f t="shared" si="15"/>
        <v/>
      </c>
      <c r="O20" s="95" t="str">
        <f t="shared" si="1"/>
        <v/>
      </c>
      <c r="P20" s="71"/>
      <c r="Q20" s="72" t="str">
        <f t="shared" si="2"/>
        <v/>
      </c>
      <c r="R20" s="72" t="str">
        <f t="shared" si="3"/>
        <v/>
      </c>
      <c r="S20" s="72" t="str">
        <f t="shared" si="4"/>
        <v/>
      </c>
      <c r="T20" s="58" t="str">
        <f t="shared" si="5"/>
        <v/>
      </c>
      <c r="U20" s="72" t="str">
        <f t="shared" si="6"/>
        <v/>
      </c>
      <c r="V20" s="71"/>
      <c r="W20" s="72" t="str">
        <f t="shared" si="7"/>
        <v/>
      </c>
      <c r="X20" s="71"/>
      <c r="Y20" s="73"/>
      <c r="Z20" s="73"/>
      <c r="AA20" s="73"/>
      <c r="AB20" s="73"/>
      <c r="AC20" s="73"/>
      <c r="AD20" s="58" t="str">
        <f t="shared" si="8"/>
        <v/>
      </c>
      <c r="AE20" s="74" t="str">
        <f t="shared" si="9"/>
        <v/>
      </c>
      <c r="AF20" s="71"/>
      <c r="AG20" s="75" t="str">
        <f t="shared" si="10"/>
        <v/>
      </c>
      <c r="AH20" s="71"/>
      <c r="AI20" s="76" t="str">
        <f t="shared" si="11"/>
        <v/>
      </c>
      <c r="AJ20" s="77"/>
      <c r="AK20" s="103" t="str">
        <f t="shared" si="12"/>
        <v/>
      </c>
      <c r="AL20" s="85"/>
      <c r="AM20" s="9"/>
      <c r="AN20" s="9"/>
    </row>
    <row r="21" spans="2:40" ht="12.75" customHeight="1" x14ac:dyDescent="0.25">
      <c r="B21" s="51">
        <v>8</v>
      </c>
      <c r="C21" s="57"/>
      <c r="D21" s="10"/>
      <c r="E21" s="101"/>
      <c r="F21" s="101"/>
      <c r="G21" s="101"/>
      <c r="H21" s="69" t="str">
        <f t="shared" si="13"/>
        <v/>
      </c>
      <c r="I21" s="70"/>
      <c r="J21" s="69" t="str">
        <f t="shared" si="14"/>
        <v/>
      </c>
      <c r="K21" s="68"/>
      <c r="L21" s="14" t="str">
        <f t="shared" si="14"/>
        <v/>
      </c>
      <c r="M21" s="94" t="str">
        <f t="shared" si="0"/>
        <v/>
      </c>
      <c r="N21" s="58" t="str">
        <f t="shared" si="15"/>
        <v/>
      </c>
      <c r="O21" s="95" t="str">
        <f t="shared" si="1"/>
        <v/>
      </c>
      <c r="P21" s="71"/>
      <c r="Q21" s="72" t="str">
        <f t="shared" si="2"/>
        <v/>
      </c>
      <c r="R21" s="72" t="str">
        <f t="shared" si="3"/>
        <v/>
      </c>
      <c r="S21" s="72" t="str">
        <f t="shared" si="4"/>
        <v/>
      </c>
      <c r="T21" s="58" t="str">
        <f t="shared" si="5"/>
        <v/>
      </c>
      <c r="U21" s="72" t="str">
        <f t="shared" si="6"/>
        <v/>
      </c>
      <c r="V21" s="71"/>
      <c r="W21" s="72" t="str">
        <f t="shared" si="7"/>
        <v/>
      </c>
      <c r="X21" s="71"/>
      <c r="Y21" s="73"/>
      <c r="Z21" s="73"/>
      <c r="AA21" s="73"/>
      <c r="AB21" s="73"/>
      <c r="AC21" s="73"/>
      <c r="AD21" s="58" t="str">
        <f t="shared" si="8"/>
        <v/>
      </c>
      <c r="AE21" s="74" t="str">
        <f t="shared" si="9"/>
        <v/>
      </c>
      <c r="AF21" s="71"/>
      <c r="AG21" s="75" t="str">
        <f t="shared" si="10"/>
        <v/>
      </c>
      <c r="AH21" s="71"/>
      <c r="AI21" s="76" t="str">
        <f t="shared" si="11"/>
        <v/>
      </c>
      <c r="AJ21" s="77"/>
      <c r="AK21" s="103" t="str">
        <f t="shared" si="12"/>
        <v/>
      </c>
      <c r="AL21" s="85"/>
      <c r="AM21" s="9"/>
      <c r="AN21" s="9"/>
    </row>
    <row r="22" spans="2:40" ht="12.75" customHeight="1" x14ac:dyDescent="0.25">
      <c r="B22" s="51">
        <v>9</v>
      </c>
      <c r="C22" s="57"/>
      <c r="D22" s="10"/>
      <c r="E22" s="101"/>
      <c r="F22" s="101"/>
      <c r="G22" s="101"/>
      <c r="H22" s="69" t="str">
        <f t="shared" si="13"/>
        <v/>
      </c>
      <c r="I22" s="70"/>
      <c r="J22" s="69" t="str">
        <f t="shared" si="14"/>
        <v/>
      </c>
      <c r="K22" s="68"/>
      <c r="L22" s="14" t="str">
        <f t="shared" si="14"/>
        <v/>
      </c>
      <c r="M22" s="94" t="str">
        <f t="shared" si="0"/>
        <v/>
      </c>
      <c r="N22" s="58" t="str">
        <f t="shared" si="15"/>
        <v/>
      </c>
      <c r="O22" s="95" t="str">
        <f t="shared" si="1"/>
        <v/>
      </c>
      <c r="P22" s="71"/>
      <c r="Q22" s="72" t="str">
        <f t="shared" si="2"/>
        <v/>
      </c>
      <c r="R22" s="72" t="str">
        <f t="shared" si="3"/>
        <v/>
      </c>
      <c r="S22" s="72" t="str">
        <f t="shared" si="4"/>
        <v/>
      </c>
      <c r="T22" s="58" t="str">
        <f t="shared" si="5"/>
        <v/>
      </c>
      <c r="U22" s="72" t="str">
        <f t="shared" si="6"/>
        <v/>
      </c>
      <c r="V22" s="71"/>
      <c r="W22" s="72" t="str">
        <f t="shared" si="7"/>
        <v/>
      </c>
      <c r="X22" s="71"/>
      <c r="Y22" s="73"/>
      <c r="Z22" s="73"/>
      <c r="AA22" s="73"/>
      <c r="AB22" s="73"/>
      <c r="AC22" s="73"/>
      <c r="AD22" s="58" t="str">
        <f t="shared" si="8"/>
        <v/>
      </c>
      <c r="AE22" s="74" t="str">
        <f t="shared" si="9"/>
        <v/>
      </c>
      <c r="AF22" s="71"/>
      <c r="AG22" s="75" t="str">
        <f t="shared" si="10"/>
        <v/>
      </c>
      <c r="AH22" s="71"/>
      <c r="AI22" s="76" t="str">
        <f t="shared" si="11"/>
        <v/>
      </c>
      <c r="AJ22" s="77"/>
      <c r="AK22" s="103" t="str">
        <f t="shared" si="12"/>
        <v/>
      </c>
      <c r="AL22" s="85"/>
      <c r="AM22" s="9"/>
      <c r="AN22" s="9"/>
    </row>
    <row r="23" spans="2:40" ht="12.75" customHeight="1" x14ac:dyDescent="0.25">
      <c r="B23" s="51">
        <v>10</v>
      </c>
      <c r="C23" s="57"/>
      <c r="D23" s="10"/>
      <c r="E23" s="101"/>
      <c r="F23" s="101"/>
      <c r="G23" s="101"/>
      <c r="H23" s="69" t="str">
        <f t="shared" si="13"/>
        <v/>
      </c>
      <c r="I23" s="70"/>
      <c r="J23" s="69" t="str">
        <f t="shared" si="14"/>
        <v/>
      </c>
      <c r="K23" s="68"/>
      <c r="L23" s="14" t="str">
        <f t="shared" si="14"/>
        <v/>
      </c>
      <c r="M23" s="94" t="str">
        <f t="shared" si="0"/>
        <v/>
      </c>
      <c r="N23" s="58" t="str">
        <f t="shared" si="15"/>
        <v/>
      </c>
      <c r="O23" s="95" t="str">
        <f t="shared" si="1"/>
        <v/>
      </c>
      <c r="P23" s="71"/>
      <c r="Q23" s="72" t="str">
        <f t="shared" si="2"/>
        <v/>
      </c>
      <c r="R23" s="72" t="str">
        <f t="shared" si="3"/>
        <v/>
      </c>
      <c r="S23" s="72" t="str">
        <f t="shared" si="4"/>
        <v/>
      </c>
      <c r="T23" s="58" t="str">
        <f t="shared" si="5"/>
        <v/>
      </c>
      <c r="U23" s="72" t="str">
        <f t="shared" si="6"/>
        <v/>
      </c>
      <c r="V23" s="71"/>
      <c r="W23" s="72" t="str">
        <f t="shared" si="7"/>
        <v/>
      </c>
      <c r="X23" s="71"/>
      <c r="Y23" s="73"/>
      <c r="Z23" s="73"/>
      <c r="AA23" s="73"/>
      <c r="AB23" s="73"/>
      <c r="AC23" s="73"/>
      <c r="AD23" s="58" t="str">
        <f t="shared" si="8"/>
        <v/>
      </c>
      <c r="AE23" s="74" t="str">
        <f t="shared" si="9"/>
        <v/>
      </c>
      <c r="AF23" s="71"/>
      <c r="AG23" s="75" t="str">
        <f t="shared" si="10"/>
        <v/>
      </c>
      <c r="AH23" s="71"/>
      <c r="AI23" s="76" t="str">
        <f t="shared" si="11"/>
        <v/>
      </c>
      <c r="AJ23" s="77"/>
      <c r="AK23" s="103" t="str">
        <f t="shared" si="12"/>
        <v/>
      </c>
      <c r="AL23" s="85"/>
      <c r="AM23" s="9"/>
      <c r="AN23" s="9"/>
    </row>
    <row r="24" spans="2:40" ht="12.75" customHeight="1" x14ac:dyDescent="0.25">
      <c r="B24" s="51">
        <v>11</v>
      </c>
      <c r="C24" s="57"/>
      <c r="D24" s="10"/>
      <c r="E24" s="101"/>
      <c r="F24" s="101"/>
      <c r="G24" s="101"/>
      <c r="H24" s="69" t="str">
        <f t="shared" si="13"/>
        <v/>
      </c>
      <c r="I24" s="70"/>
      <c r="J24" s="69" t="str">
        <f t="shared" si="14"/>
        <v/>
      </c>
      <c r="K24" s="68"/>
      <c r="L24" s="14" t="str">
        <f t="shared" si="14"/>
        <v/>
      </c>
      <c r="M24" s="94" t="str">
        <f t="shared" si="0"/>
        <v/>
      </c>
      <c r="N24" s="58" t="str">
        <f t="shared" si="15"/>
        <v/>
      </c>
      <c r="O24" s="95" t="str">
        <f t="shared" si="1"/>
        <v/>
      </c>
      <c r="P24" s="71"/>
      <c r="Q24" s="72" t="str">
        <f t="shared" si="2"/>
        <v/>
      </c>
      <c r="R24" s="72" t="str">
        <f t="shared" si="3"/>
        <v/>
      </c>
      <c r="S24" s="72" t="str">
        <f t="shared" si="4"/>
        <v/>
      </c>
      <c r="T24" s="58" t="str">
        <f t="shared" si="5"/>
        <v/>
      </c>
      <c r="U24" s="72" t="str">
        <f t="shared" si="6"/>
        <v/>
      </c>
      <c r="V24" s="71"/>
      <c r="W24" s="72" t="str">
        <f t="shared" si="7"/>
        <v/>
      </c>
      <c r="X24" s="71"/>
      <c r="Y24" s="73"/>
      <c r="Z24" s="73"/>
      <c r="AA24" s="73"/>
      <c r="AB24" s="73"/>
      <c r="AC24" s="73"/>
      <c r="AD24" s="58" t="str">
        <f t="shared" si="8"/>
        <v/>
      </c>
      <c r="AE24" s="74" t="str">
        <f t="shared" si="9"/>
        <v/>
      </c>
      <c r="AF24" s="71"/>
      <c r="AG24" s="75" t="str">
        <f t="shared" si="10"/>
        <v/>
      </c>
      <c r="AH24" s="71"/>
      <c r="AI24" s="76" t="str">
        <f t="shared" si="11"/>
        <v/>
      </c>
      <c r="AJ24" s="77"/>
      <c r="AK24" s="103" t="str">
        <f t="shared" si="12"/>
        <v/>
      </c>
      <c r="AL24" s="85"/>
      <c r="AM24" s="9"/>
      <c r="AN24" s="9"/>
    </row>
    <row r="25" spans="2:40" ht="12.75" customHeight="1" x14ac:dyDescent="0.25">
      <c r="B25" s="51">
        <v>12</v>
      </c>
      <c r="C25" s="57"/>
      <c r="D25" s="10"/>
      <c r="E25" s="101"/>
      <c r="F25" s="101"/>
      <c r="G25" s="101"/>
      <c r="H25" s="69" t="str">
        <f t="shared" si="13"/>
        <v/>
      </c>
      <c r="I25" s="70"/>
      <c r="J25" s="69" t="str">
        <f t="shared" si="14"/>
        <v/>
      </c>
      <c r="K25" s="68"/>
      <c r="L25" s="14" t="str">
        <f t="shared" si="14"/>
        <v/>
      </c>
      <c r="M25" s="94" t="str">
        <f t="shared" si="0"/>
        <v/>
      </c>
      <c r="N25" s="58" t="str">
        <f t="shared" si="15"/>
        <v/>
      </c>
      <c r="O25" s="95" t="str">
        <f t="shared" si="1"/>
        <v/>
      </c>
      <c r="P25" s="71"/>
      <c r="Q25" s="72" t="str">
        <f t="shared" si="2"/>
        <v/>
      </c>
      <c r="R25" s="72" t="str">
        <f t="shared" si="3"/>
        <v/>
      </c>
      <c r="S25" s="72" t="str">
        <f t="shared" si="4"/>
        <v/>
      </c>
      <c r="T25" s="58" t="str">
        <f t="shared" si="5"/>
        <v/>
      </c>
      <c r="U25" s="72" t="str">
        <f t="shared" ref="U25:U43" si="16">IF(ValidEntry,IF(AND(Q25&gt;0,R25&gt;0,S25&gt;0),SUM(Q25:S25),0),"")</f>
        <v/>
      </c>
      <c r="V25" s="71"/>
      <c r="W25" s="72" t="str">
        <f t="shared" si="7"/>
        <v/>
      </c>
      <c r="X25" s="71"/>
      <c r="Y25" s="73"/>
      <c r="Z25" s="73"/>
      <c r="AA25" s="73"/>
      <c r="AB25" s="73"/>
      <c r="AC25" s="73"/>
      <c r="AD25" s="58" t="str">
        <f t="shared" si="8"/>
        <v/>
      </c>
      <c r="AE25" s="74" t="str">
        <f t="shared" si="9"/>
        <v/>
      </c>
      <c r="AF25" s="71"/>
      <c r="AG25" s="75" t="str">
        <f t="shared" si="10"/>
        <v/>
      </c>
      <c r="AH25" s="71"/>
      <c r="AI25" s="76" t="str">
        <f t="shared" si="11"/>
        <v/>
      </c>
      <c r="AJ25" s="77"/>
      <c r="AK25" s="103" t="str">
        <f t="shared" ref="AK25:AK43" si="17">IF(ISNUMBER($AI25),SUM(U25:W25,AE25,AI25),"")</f>
        <v/>
      </c>
      <c r="AL25" s="85"/>
      <c r="AM25" s="9"/>
      <c r="AN25" s="9"/>
    </row>
    <row r="26" spans="2:40" ht="12.75" customHeight="1" x14ac:dyDescent="0.25">
      <c r="B26" s="51">
        <v>13</v>
      </c>
      <c r="C26" s="57"/>
      <c r="D26" s="10"/>
      <c r="E26" s="101"/>
      <c r="F26" s="101"/>
      <c r="G26" s="101"/>
      <c r="H26" s="69" t="str">
        <f t="shared" si="13"/>
        <v/>
      </c>
      <c r="I26" s="70"/>
      <c r="J26" s="69" t="str">
        <f t="shared" si="14"/>
        <v/>
      </c>
      <c r="K26" s="68"/>
      <c r="L26" s="14" t="str">
        <f t="shared" si="14"/>
        <v/>
      </c>
      <c r="M26" s="94" t="str">
        <f t="shared" si="0"/>
        <v/>
      </c>
      <c r="N26" s="58" t="str">
        <f t="shared" si="15"/>
        <v/>
      </c>
      <c r="O26" s="95" t="str">
        <f t="shared" si="1"/>
        <v/>
      </c>
      <c r="P26" s="71"/>
      <c r="Q26" s="72" t="str">
        <f t="shared" si="2"/>
        <v/>
      </c>
      <c r="R26" s="72" t="str">
        <f t="shared" si="3"/>
        <v/>
      </c>
      <c r="S26" s="72" t="str">
        <f t="shared" si="4"/>
        <v/>
      </c>
      <c r="T26" s="58" t="str">
        <f t="shared" si="5"/>
        <v/>
      </c>
      <c r="U26" s="72" t="str">
        <f t="shared" si="16"/>
        <v/>
      </c>
      <c r="V26" s="71"/>
      <c r="W26" s="72" t="str">
        <f t="shared" si="7"/>
        <v/>
      </c>
      <c r="X26" s="71"/>
      <c r="Y26" s="73"/>
      <c r="Z26" s="73"/>
      <c r="AA26" s="73"/>
      <c r="AB26" s="73"/>
      <c r="AC26" s="73"/>
      <c r="AD26" s="58" t="str">
        <f t="shared" si="8"/>
        <v/>
      </c>
      <c r="AE26" s="74" t="str">
        <f t="shared" si="9"/>
        <v/>
      </c>
      <c r="AF26" s="71"/>
      <c r="AG26" s="75" t="str">
        <f t="shared" si="10"/>
        <v/>
      </c>
      <c r="AH26" s="71"/>
      <c r="AI26" s="76" t="str">
        <f t="shared" si="11"/>
        <v/>
      </c>
      <c r="AJ26" s="77"/>
      <c r="AK26" s="103" t="str">
        <f t="shared" si="17"/>
        <v/>
      </c>
      <c r="AL26" s="85"/>
      <c r="AM26" s="9"/>
      <c r="AN26" s="9"/>
    </row>
    <row r="27" spans="2:40" ht="12.75" customHeight="1" x14ac:dyDescent="0.25">
      <c r="B27" s="51">
        <v>14</v>
      </c>
      <c r="C27" s="57"/>
      <c r="D27" s="10"/>
      <c r="E27" s="101"/>
      <c r="F27" s="101"/>
      <c r="G27" s="101"/>
      <c r="H27" s="69" t="str">
        <f t="shared" si="13"/>
        <v/>
      </c>
      <c r="I27" s="70"/>
      <c r="J27" s="69" t="str">
        <f t="shared" si="14"/>
        <v/>
      </c>
      <c r="K27" s="68"/>
      <c r="L27" s="14" t="str">
        <f t="shared" si="14"/>
        <v/>
      </c>
      <c r="M27" s="94" t="str">
        <f t="shared" si="0"/>
        <v/>
      </c>
      <c r="N27" s="58" t="str">
        <f t="shared" si="15"/>
        <v/>
      </c>
      <c r="O27" s="95" t="str">
        <f t="shared" si="1"/>
        <v/>
      </c>
      <c r="P27" s="71"/>
      <c r="Q27" s="72" t="str">
        <f t="shared" si="2"/>
        <v/>
      </c>
      <c r="R27" s="72" t="str">
        <f t="shared" si="3"/>
        <v/>
      </c>
      <c r="S27" s="72" t="str">
        <f t="shared" si="4"/>
        <v/>
      </c>
      <c r="T27" s="58" t="str">
        <f t="shared" si="5"/>
        <v/>
      </c>
      <c r="U27" s="72" t="str">
        <f t="shared" si="16"/>
        <v/>
      </c>
      <c r="V27" s="71"/>
      <c r="W27" s="72" t="str">
        <f t="shared" si="7"/>
        <v/>
      </c>
      <c r="X27" s="71"/>
      <c r="Y27" s="73"/>
      <c r="Z27" s="73"/>
      <c r="AA27" s="73"/>
      <c r="AB27" s="73"/>
      <c r="AC27" s="73"/>
      <c r="AD27" s="58" t="str">
        <f t="shared" si="8"/>
        <v/>
      </c>
      <c r="AE27" s="74" t="str">
        <f t="shared" si="9"/>
        <v/>
      </c>
      <c r="AF27" s="71"/>
      <c r="AG27" s="75" t="str">
        <f t="shared" si="10"/>
        <v/>
      </c>
      <c r="AH27" s="71"/>
      <c r="AI27" s="76" t="str">
        <f t="shared" si="11"/>
        <v/>
      </c>
      <c r="AJ27" s="77"/>
      <c r="AK27" s="103" t="str">
        <f t="shared" si="17"/>
        <v/>
      </c>
      <c r="AL27" s="85"/>
      <c r="AM27" s="9"/>
      <c r="AN27" s="9"/>
    </row>
    <row r="28" spans="2:40" ht="12.75" customHeight="1" x14ac:dyDescent="0.25">
      <c r="B28" s="51">
        <v>15</v>
      </c>
      <c r="C28" s="57"/>
      <c r="D28" s="10"/>
      <c r="E28" s="101"/>
      <c r="F28" s="101"/>
      <c r="G28" s="101"/>
      <c r="H28" s="69" t="str">
        <f t="shared" si="13"/>
        <v/>
      </c>
      <c r="I28" s="70"/>
      <c r="J28" s="69" t="str">
        <f t="shared" si="14"/>
        <v/>
      </c>
      <c r="K28" s="68"/>
      <c r="L28" s="14" t="str">
        <f t="shared" si="14"/>
        <v/>
      </c>
      <c r="M28" s="94" t="str">
        <f t="shared" si="0"/>
        <v/>
      </c>
      <c r="N28" s="58" t="str">
        <f t="shared" si="15"/>
        <v/>
      </c>
      <c r="O28" s="95" t="str">
        <f t="shared" si="1"/>
        <v/>
      </c>
      <c r="P28" s="71"/>
      <c r="Q28" s="72" t="str">
        <f t="shared" si="2"/>
        <v/>
      </c>
      <c r="R28" s="72" t="str">
        <f t="shared" si="3"/>
        <v/>
      </c>
      <c r="S28" s="72" t="str">
        <f t="shared" si="4"/>
        <v/>
      </c>
      <c r="T28" s="58" t="str">
        <f t="shared" si="5"/>
        <v/>
      </c>
      <c r="U28" s="72" t="str">
        <f t="shared" si="16"/>
        <v/>
      </c>
      <c r="V28" s="71"/>
      <c r="W28" s="72" t="str">
        <f t="shared" si="7"/>
        <v/>
      </c>
      <c r="X28" s="71"/>
      <c r="Y28" s="73"/>
      <c r="Z28" s="73"/>
      <c r="AA28" s="73"/>
      <c r="AB28" s="73"/>
      <c r="AC28" s="73"/>
      <c r="AD28" s="58" t="str">
        <f t="shared" si="8"/>
        <v/>
      </c>
      <c r="AE28" s="74" t="str">
        <f t="shared" si="9"/>
        <v/>
      </c>
      <c r="AF28" s="71"/>
      <c r="AG28" s="75" t="str">
        <f t="shared" si="10"/>
        <v/>
      </c>
      <c r="AH28" s="71"/>
      <c r="AI28" s="76" t="str">
        <f t="shared" si="11"/>
        <v/>
      </c>
      <c r="AJ28" s="77"/>
      <c r="AK28" s="103" t="str">
        <f t="shared" si="17"/>
        <v/>
      </c>
      <c r="AL28" s="85"/>
      <c r="AM28" s="9"/>
      <c r="AN28" s="9"/>
    </row>
    <row r="29" spans="2:40" ht="12.75" customHeight="1" x14ac:dyDescent="0.25">
      <c r="B29" s="51">
        <v>16</v>
      </c>
      <c r="C29" s="57"/>
      <c r="D29" s="10"/>
      <c r="E29" s="101"/>
      <c r="F29" s="101"/>
      <c r="G29" s="101"/>
      <c r="H29" s="69" t="str">
        <f t="shared" si="13"/>
        <v/>
      </c>
      <c r="I29" s="70"/>
      <c r="J29" s="69" t="str">
        <f t="shared" si="14"/>
        <v/>
      </c>
      <c r="K29" s="68"/>
      <c r="L29" s="14" t="str">
        <f t="shared" si="14"/>
        <v/>
      </c>
      <c r="M29" s="94" t="str">
        <f t="shared" si="0"/>
        <v/>
      </c>
      <c r="N29" s="58" t="str">
        <f t="shared" si="15"/>
        <v/>
      </c>
      <c r="O29" s="95" t="str">
        <f t="shared" si="1"/>
        <v/>
      </c>
      <c r="P29" s="71"/>
      <c r="Q29" s="72" t="str">
        <f t="shared" si="2"/>
        <v/>
      </c>
      <c r="R29" s="72" t="str">
        <f t="shared" si="3"/>
        <v/>
      </c>
      <c r="S29" s="72" t="str">
        <f t="shared" si="4"/>
        <v/>
      </c>
      <c r="T29" s="58" t="str">
        <f t="shared" si="5"/>
        <v/>
      </c>
      <c r="U29" s="72" t="str">
        <f t="shared" si="16"/>
        <v/>
      </c>
      <c r="V29" s="71"/>
      <c r="W29" s="72" t="str">
        <f t="shared" si="7"/>
        <v/>
      </c>
      <c r="X29" s="71"/>
      <c r="Y29" s="73"/>
      <c r="Z29" s="73"/>
      <c r="AA29" s="73"/>
      <c r="AB29" s="73"/>
      <c r="AC29" s="73"/>
      <c r="AD29" s="58" t="str">
        <f t="shared" si="8"/>
        <v/>
      </c>
      <c r="AE29" s="74" t="str">
        <f t="shared" si="9"/>
        <v/>
      </c>
      <c r="AF29" s="71"/>
      <c r="AG29" s="75" t="str">
        <f t="shared" si="10"/>
        <v/>
      </c>
      <c r="AH29" s="71"/>
      <c r="AI29" s="76" t="str">
        <f t="shared" si="11"/>
        <v/>
      </c>
      <c r="AJ29" s="77"/>
      <c r="AK29" s="103" t="str">
        <f t="shared" si="17"/>
        <v/>
      </c>
      <c r="AL29" s="85"/>
      <c r="AM29" s="9"/>
      <c r="AN29" s="9"/>
    </row>
    <row r="30" spans="2:40" ht="12.75" customHeight="1" x14ac:dyDescent="0.25">
      <c r="B30" s="51">
        <v>17</v>
      </c>
      <c r="C30" s="57"/>
      <c r="D30" s="10"/>
      <c r="E30" s="101"/>
      <c r="F30" s="101"/>
      <c r="G30" s="101"/>
      <c r="H30" s="69" t="str">
        <f t="shared" si="13"/>
        <v/>
      </c>
      <c r="I30" s="70"/>
      <c r="J30" s="69" t="str">
        <f t="shared" si="14"/>
        <v/>
      </c>
      <c r="K30" s="68"/>
      <c r="L30" s="14" t="str">
        <f t="shared" si="14"/>
        <v/>
      </c>
      <c r="M30" s="94" t="str">
        <f t="shared" si="0"/>
        <v/>
      </c>
      <c r="N30" s="58" t="str">
        <f t="shared" si="15"/>
        <v/>
      </c>
      <c r="O30" s="95" t="str">
        <f t="shared" si="1"/>
        <v/>
      </c>
      <c r="P30" s="71"/>
      <c r="Q30" s="72" t="str">
        <f t="shared" si="2"/>
        <v/>
      </c>
      <c r="R30" s="72" t="str">
        <f t="shared" si="3"/>
        <v/>
      </c>
      <c r="S30" s="72" t="str">
        <f t="shared" si="4"/>
        <v/>
      </c>
      <c r="T30" s="58" t="str">
        <f t="shared" si="5"/>
        <v/>
      </c>
      <c r="U30" s="72" t="str">
        <f t="shared" si="16"/>
        <v/>
      </c>
      <c r="V30" s="71"/>
      <c r="W30" s="72" t="str">
        <f t="shared" si="7"/>
        <v/>
      </c>
      <c r="X30" s="71"/>
      <c r="Y30" s="73"/>
      <c r="Z30" s="73"/>
      <c r="AA30" s="73"/>
      <c r="AB30" s="73"/>
      <c r="AC30" s="73"/>
      <c r="AD30" s="58" t="str">
        <f t="shared" si="8"/>
        <v/>
      </c>
      <c r="AE30" s="74" t="str">
        <f t="shared" si="9"/>
        <v/>
      </c>
      <c r="AF30" s="71"/>
      <c r="AG30" s="75" t="str">
        <f t="shared" si="10"/>
        <v/>
      </c>
      <c r="AH30" s="71"/>
      <c r="AI30" s="76" t="str">
        <f t="shared" si="11"/>
        <v/>
      </c>
      <c r="AJ30" s="77"/>
      <c r="AK30" s="103" t="str">
        <f t="shared" si="17"/>
        <v/>
      </c>
      <c r="AL30" s="85"/>
      <c r="AM30" s="9"/>
      <c r="AN30" s="9"/>
    </row>
    <row r="31" spans="2:40" ht="12.75" customHeight="1" x14ac:dyDescent="0.25">
      <c r="B31" s="51">
        <v>18</v>
      </c>
      <c r="C31" s="57"/>
      <c r="D31" s="10"/>
      <c r="E31" s="101"/>
      <c r="F31" s="101"/>
      <c r="G31" s="101"/>
      <c r="H31" s="69" t="str">
        <f t="shared" si="13"/>
        <v/>
      </c>
      <c r="I31" s="70"/>
      <c r="J31" s="69" t="str">
        <f t="shared" si="14"/>
        <v/>
      </c>
      <c r="K31" s="68"/>
      <c r="L31" s="14" t="str">
        <f t="shared" si="14"/>
        <v/>
      </c>
      <c r="M31" s="94" t="str">
        <f t="shared" si="0"/>
        <v/>
      </c>
      <c r="N31" s="58" t="str">
        <f t="shared" si="15"/>
        <v/>
      </c>
      <c r="O31" s="95" t="str">
        <f t="shared" si="1"/>
        <v/>
      </c>
      <c r="P31" s="71"/>
      <c r="Q31" s="72" t="str">
        <f t="shared" si="2"/>
        <v/>
      </c>
      <c r="R31" s="72" t="str">
        <f t="shared" si="3"/>
        <v/>
      </c>
      <c r="S31" s="72" t="str">
        <f t="shared" si="4"/>
        <v/>
      </c>
      <c r="T31" s="58" t="str">
        <f t="shared" si="5"/>
        <v/>
      </c>
      <c r="U31" s="72" t="str">
        <f t="shared" si="16"/>
        <v/>
      </c>
      <c r="V31" s="71"/>
      <c r="W31" s="72" t="str">
        <f t="shared" si="7"/>
        <v/>
      </c>
      <c r="X31" s="71"/>
      <c r="Y31" s="73"/>
      <c r="Z31" s="73"/>
      <c r="AA31" s="73"/>
      <c r="AB31" s="73"/>
      <c r="AC31" s="73"/>
      <c r="AD31" s="58" t="str">
        <f t="shared" si="8"/>
        <v/>
      </c>
      <c r="AE31" s="74" t="str">
        <f t="shared" si="9"/>
        <v/>
      </c>
      <c r="AF31" s="71"/>
      <c r="AG31" s="75" t="str">
        <f t="shared" si="10"/>
        <v/>
      </c>
      <c r="AH31" s="71"/>
      <c r="AI31" s="76" t="str">
        <f t="shared" si="11"/>
        <v/>
      </c>
      <c r="AJ31" s="77"/>
      <c r="AK31" s="103" t="str">
        <f t="shared" si="17"/>
        <v/>
      </c>
      <c r="AL31" s="85"/>
      <c r="AM31" s="9"/>
      <c r="AN31" s="9"/>
    </row>
    <row r="32" spans="2:40" ht="12.75" customHeight="1" x14ac:dyDescent="0.25">
      <c r="B32" s="51">
        <v>19</v>
      </c>
      <c r="C32" s="57"/>
      <c r="D32" s="10"/>
      <c r="E32" s="101"/>
      <c r="F32" s="101"/>
      <c r="G32" s="101"/>
      <c r="H32" s="69" t="str">
        <f t="shared" si="13"/>
        <v/>
      </c>
      <c r="I32" s="70"/>
      <c r="J32" s="69" t="str">
        <f t="shared" si="14"/>
        <v/>
      </c>
      <c r="K32" s="68"/>
      <c r="L32" s="14" t="str">
        <f t="shared" si="14"/>
        <v/>
      </c>
      <c r="M32" s="94" t="str">
        <f t="shared" si="0"/>
        <v/>
      </c>
      <c r="N32" s="58" t="str">
        <f t="shared" si="15"/>
        <v/>
      </c>
      <c r="O32" s="95" t="str">
        <f t="shared" si="1"/>
        <v/>
      </c>
      <c r="P32" s="71"/>
      <c r="Q32" s="72" t="str">
        <f t="shared" si="2"/>
        <v/>
      </c>
      <c r="R32" s="72" t="str">
        <f t="shared" si="3"/>
        <v/>
      </c>
      <c r="S32" s="72" t="str">
        <f t="shared" si="4"/>
        <v/>
      </c>
      <c r="T32" s="58" t="str">
        <f t="shared" si="5"/>
        <v/>
      </c>
      <c r="U32" s="72" t="str">
        <f t="shared" si="16"/>
        <v/>
      </c>
      <c r="V32" s="71"/>
      <c r="W32" s="72" t="str">
        <f t="shared" si="7"/>
        <v/>
      </c>
      <c r="X32" s="71"/>
      <c r="Y32" s="73"/>
      <c r="Z32" s="73"/>
      <c r="AA32" s="73"/>
      <c r="AB32" s="73"/>
      <c r="AC32" s="73"/>
      <c r="AD32" s="58" t="str">
        <f t="shared" si="8"/>
        <v/>
      </c>
      <c r="AE32" s="74" t="str">
        <f t="shared" si="9"/>
        <v/>
      </c>
      <c r="AF32" s="71"/>
      <c r="AG32" s="75" t="str">
        <f t="shared" si="10"/>
        <v/>
      </c>
      <c r="AH32" s="71"/>
      <c r="AI32" s="76" t="str">
        <f t="shared" si="11"/>
        <v/>
      </c>
      <c r="AJ32" s="77"/>
      <c r="AK32" s="103" t="str">
        <f t="shared" si="17"/>
        <v/>
      </c>
      <c r="AL32" s="85"/>
      <c r="AM32" s="9"/>
      <c r="AN32" s="9"/>
    </row>
    <row r="33" spans="2:40" ht="12.75" customHeight="1" x14ac:dyDescent="0.25">
      <c r="B33" s="51">
        <v>20</v>
      </c>
      <c r="C33" s="57"/>
      <c r="D33" s="10"/>
      <c r="E33" s="101"/>
      <c r="F33" s="101"/>
      <c r="G33" s="101"/>
      <c r="H33" s="69" t="str">
        <f t="shared" si="13"/>
        <v/>
      </c>
      <c r="I33" s="70"/>
      <c r="J33" s="69" t="str">
        <f t="shared" si="14"/>
        <v/>
      </c>
      <c r="K33" s="68"/>
      <c r="L33" s="14" t="str">
        <f t="shared" si="14"/>
        <v/>
      </c>
      <c r="M33" s="94" t="str">
        <f t="shared" si="0"/>
        <v/>
      </c>
      <c r="N33" s="58" t="str">
        <f t="shared" si="15"/>
        <v/>
      </c>
      <c r="O33" s="95" t="str">
        <f t="shared" si="1"/>
        <v/>
      </c>
      <c r="P33" s="71"/>
      <c r="Q33" s="72" t="str">
        <f t="shared" si="2"/>
        <v/>
      </c>
      <c r="R33" s="72" t="str">
        <f t="shared" si="3"/>
        <v/>
      </c>
      <c r="S33" s="72" t="str">
        <f t="shared" si="4"/>
        <v/>
      </c>
      <c r="T33" s="58" t="str">
        <f t="shared" si="5"/>
        <v/>
      </c>
      <c r="U33" s="72" t="str">
        <f t="shared" si="16"/>
        <v/>
      </c>
      <c r="V33" s="71"/>
      <c r="W33" s="72" t="str">
        <f t="shared" si="7"/>
        <v/>
      </c>
      <c r="X33" s="71"/>
      <c r="Y33" s="73"/>
      <c r="Z33" s="73"/>
      <c r="AA33" s="73"/>
      <c r="AB33" s="73"/>
      <c r="AC33" s="73"/>
      <c r="AD33" s="58" t="str">
        <f t="shared" si="8"/>
        <v/>
      </c>
      <c r="AE33" s="74" t="str">
        <f t="shared" si="9"/>
        <v/>
      </c>
      <c r="AF33" s="71"/>
      <c r="AG33" s="75" t="str">
        <f t="shared" si="10"/>
        <v/>
      </c>
      <c r="AH33" s="71"/>
      <c r="AI33" s="76" t="str">
        <f t="shared" si="11"/>
        <v/>
      </c>
      <c r="AJ33" s="77"/>
      <c r="AK33" s="103" t="str">
        <f t="shared" si="17"/>
        <v/>
      </c>
      <c r="AL33" s="85"/>
      <c r="AM33" s="9"/>
      <c r="AN33" s="9"/>
    </row>
    <row r="34" spans="2:40" ht="12.75" customHeight="1" x14ac:dyDescent="0.25">
      <c r="B34" s="51">
        <v>21</v>
      </c>
      <c r="C34" s="57"/>
      <c r="D34" s="10"/>
      <c r="E34" s="101"/>
      <c r="F34" s="101"/>
      <c r="G34" s="101"/>
      <c r="H34" s="69" t="str">
        <f t="shared" si="13"/>
        <v/>
      </c>
      <c r="I34" s="70"/>
      <c r="J34" s="69" t="str">
        <f t="shared" si="14"/>
        <v/>
      </c>
      <c r="K34" s="68"/>
      <c r="L34" s="14" t="str">
        <f t="shared" si="14"/>
        <v/>
      </c>
      <c r="M34" s="94" t="str">
        <f t="shared" si="0"/>
        <v/>
      </c>
      <c r="N34" s="58" t="str">
        <f t="shared" si="15"/>
        <v/>
      </c>
      <c r="O34" s="95" t="str">
        <f t="shared" si="1"/>
        <v/>
      </c>
      <c r="P34" s="71"/>
      <c r="Q34" s="72" t="str">
        <f t="shared" si="2"/>
        <v/>
      </c>
      <c r="R34" s="72" t="str">
        <f t="shared" si="3"/>
        <v/>
      </c>
      <c r="S34" s="72" t="str">
        <f t="shared" si="4"/>
        <v/>
      </c>
      <c r="T34" s="58" t="str">
        <f t="shared" si="5"/>
        <v/>
      </c>
      <c r="U34" s="72" t="str">
        <f t="shared" si="16"/>
        <v/>
      </c>
      <c r="V34" s="71"/>
      <c r="W34" s="72" t="str">
        <f t="shared" si="7"/>
        <v/>
      </c>
      <c r="X34" s="71"/>
      <c r="Y34" s="73"/>
      <c r="Z34" s="73"/>
      <c r="AA34" s="73"/>
      <c r="AB34" s="73"/>
      <c r="AC34" s="73"/>
      <c r="AD34" s="58" t="str">
        <f t="shared" si="8"/>
        <v/>
      </c>
      <c r="AE34" s="74" t="str">
        <f t="shared" si="9"/>
        <v/>
      </c>
      <c r="AF34" s="71"/>
      <c r="AG34" s="75" t="str">
        <f t="shared" si="10"/>
        <v/>
      </c>
      <c r="AH34" s="71"/>
      <c r="AI34" s="76" t="str">
        <f t="shared" si="11"/>
        <v/>
      </c>
      <c r="AJ34" s="77"/>
      <c r="AK34" s="103" t="str">
        <f t="shared" si="17"/>
        <v/>
      </c>
      <c r="AL34" s="85"/>
      <c r="AM34" s="9"/>
      <c r="AN34" s="9"/>
    </row>
    <row r="35" spans="2:40" ht="13.5" x14ac:dyDescent="0.25">
      <c r="B35" s="51">
        <v>22</v>
      </c>
      <c r="C35" s="57"/>
      <c r="D35" s="10"/>
      <c r="E35" s="101"/>
      <c r="F35" s="101"/>
      <c r="G35" s="101"/>
      <c r="H35" s="69" t="str">
        <f t="shared" si="13"/>
        <v/>
      </c>
      <c r="I35" s="70"/>
      <c r="J35" s="69" t="str">
        <f t="shared" si="14"/>
        <v/>
      </c>
      <c r="K35" s="68"/>
      <c r="L35" s="14" t="str">
        <f t="shared" si="14"/>
        <v/>
      </c>
      <c r="M35" s="94" t="str">
        <f t="shared" si="0"/>
        <v/>
      </c>
      <c r="N35" s="58" t="str">
        <f t="shared" si="15"/>
        <v/>
      </c>
      <c r="O35" s="95" t="str">
        <f t="shared" si="1"/>
        <v/>
      </c>
      <c r="P35" s="71"/>
      <c r="Q35" s="72" t="str">
        <f t="shared" si="2"/>
        <v/>
      </c>
      <c r="R35" s="72" t="str">
        <f t="shared" si="3"/>
        <v/>
      </c>
      <c r="S35" s="72" t="str">
        <f t="shared" si="4"/>
        <v/>
      </c>
      <c r="T35" s="58" t="str">
        <f t="shared" si="5"/>
        <v/>
      </c>
      <c r="U35" s="72" t="str">
        <f t="shared" si="16"/>
        <v/>
      </c>
      <c r="V35" s="71"/>
      <c r="W35" s="72" t="str">
        <f t="shared" si="7"/>
        <v/>
      </c>
      <c r="X35" s="71"/>
      <c r="Y35" s="73"/>
      <c r="Z35" s="73"/>
      <c r="AA35" s="73"/>
      <c r="AB35" s="73"/>
      <c r="AC35" s="73"/>
      <c r="AD35" s="58" t="str">
        <f t="shared" si="8"/>
        <v/>
      </c>
      <c r="AE35" s="74" t="str">
        <f t="shared" si="9"/>
        <v/>
      </c>
      <c r="AF35" s="71"/>
      <c r="AG35" s="75" t="str">
        <f t="shared" si="10"/>
        <v/>
      </c>
      <c r="AH35" s="71"/>
      <c r="AI35" s="76" t="str">
        <f t="shared" si="11"/>
        <v/>
      </c>
      <c r="AJ35" s="77"/>
      <c r="AK35" s="103" t="str">
        <f t="shared" si="17"/>
        <v/>
      </c>
      <c r="AL35" s="85"/>
      <c r="AM35" s="9"/>
      <c r="AN35" s="9"/>
    </row>
    <row r="36" spans="2:40" ht="13.5" x14ac:dyDescent="0.25">
      <c r="B36" s="51">
        <v>23</v>
      </c>
      <c r="C36" s="57"/>
      <c r="D36" s="10"/>
      <c r="E36" s="101"/>
      <c r="F36" s="101"/>
      <c r="G36" s="101"/>
      <c r="H36" s="69" t="str">
        <f t="shared" si="13"/>
        <v/>
      </c>
      <c r="I36" s="70"/>
      <c r="J36" s="69" t="str">
        <f t="shared" si="14"/>
        <v/>
      </c>
      <c r="K36" s="68"/>
      <c r="L36" s="14" t="str">
        <f t="shared" si="14"/>
        <v/>
      </c>
      <c r="M36" s="94" t="str">
        <f t="shared" si="0"/>
        <v/>
      </c>
      <c r="N36" s="58" t="str">
        <f t="shared" si="15"/>
        <v/>
      </c>
      <c r="O36" s="95" t="str">
        <f t="shared" si="1"/>
        <v/>
      </c>
      <c r="P36" s="71"/>
      <c r="Q36" s="72" t="str">
        <f t="shared" si="2"/>
        <v/>
      </c>
      <c r="R36" s="72" t="str">
        <f t="shared" si="3"/>
        <v/>
      </c>
      <c r="S36" s="72" t="str">
        <f t="shared" si="4"/>
        <v/>
      </c>
      <c r="T36" s="58" t="str">
        <f t="shared" si="5"/>
        <v/>
      </c>
      <c r="U36" s="72" t="str">
        <f t="shared" si="16"/>
        <v/>
      </c>
      <c r="V36" s="71"/>
      <c r="W36" s="72" t="str">
        <f t="shared" si="7"/>
        <v/>
      </c>
      <c r="X36" s="71"/>
      <c r="Y36" s="73"/>
      <c r="Z36" s="73"/>
      <c r="AA36" s="73"/>
      <c r="AB36" s="73"/>
      <c r="AC36" s="73"/>
      <c r="AD36" s="58" t="str">
        <f t="shared" si="8"/>
        <v/>
      </c>
      <c r="AE36" s="74" t="str">
        <f t="shared" si="9"/>
        <v/>
      </c>
      <c r="AF36" s="71"/>
      <c r="AG36" s="75" t="str">
        <f t="shared" si="10"/>
        <v/>
      </c>
      <c r="AH36" s="71"/>
      <c r="AI36" s="76" t="str">
        <f t="shared" si="11"/>
        <v/>
      </c>
      <c r="AJ36" s="77"/>
      <c r="AK36" s="103" t="str">
        <f t="shared" si="17"/>
        <v/>
      </c>
      <c r="AL36" s="85"/>
      <c r="AM36" s="9"/>
      <c r="AN36" s="9"/>
    </row>
    <row r="37" spans="2:40" ht="13.5" x14ac:dyDescent="0.25">
      <c r="B37" s="51">
        <v>24</v>
      </c>
      <c r="C37" s="57"/>
      <c r="D37" s="10"/>
      <c r="E37" s="101"/>
      <c r="F37" s="101"/>
      <c r="G37" s="101"/>
      <c r="H37" s="69" t="str">
        <f t="shared" si="13"/>
        <v/>
      </c>
      <c r="I37" s="70"/>
      <c r="J37" s="69" t="str">
        <f t="shared" si="14"/>
        <v/>
      </c>
      <c r="K37" s="68"/>
      <c r="L37" s="14" t="str">
        <f t="shared" si="14"/>
        <v/>
      </c>
      <c r="M37" s="94" t="str">
        <f t="shared" si="0"/>
        <v/>
      </c>
      <c r="N37" s="58" t="str">
        <f t="shared" si="15"/>
        <v/>
      </c>
      <c r="O37" s="95" t="str">
        <f t="shared" si="1"/>
        <v/>
      </c>
      <c r="P37" s="71"/>
      <c r="Q37" s="72" t="str">
        <f t="shared" si="2"/>
        <v/>
      </c>
      <c r="R37" s="72" t="str">
        <f t="shared" si="3"/>
        <v/>
      </c>
      <c r="S37" s="72" t="str">
        <f t="shared" si="4"/>
        <v/>
      </c>
      <c r="T37" s="58" t="str">
        <f t="shared" si="5"/>
        <v/>
      </c>
      <c r="U37" s="72" t="str">
        <f t="shared" si="16"/>
        <v/>
      </c>
      <c r="V37" s="71"/>
      <c r="W37" s="72" t="str">
        <f t="shared" si="7"/>
        <v/>
      </c>
      <c r="X37" s="71"/>
      <c r="Y37" s="73"/>
      <c r="Z37" s="73"/>
      <c r="AA37" s="73"/>
      <c r="AB37" s="73"/>
      <c r="AC37" s="73"/>
      <c r="AD37" s="58" t="str">
        <f t="shared" si="8"/>
        <v/>
      </c>
      <c r="AE37" s="74" t="str">
        <f t="shared" si="9"/>
        <v/>
      </c>
      <c r="AF37" s="71"/>
      <c r="AG37" s="75" t="str">
        <f t="shared" si="10"/>
        <v/>
      </c>
      <c r="AH37" s="71"/>
      <c r="AI37" s="76" t="str">
        <f t="shared" si="11"/>
        <v/>
      </c>
      <c r="AJ37" s="77"/>
      <c r="AK37" s="103" t="str">
        <f t="shared" si="17"/>
        <v/>
      </c>
      <c r="AL37" s="85"/>
      <c r="AM37" s="9"/>
      <c r="AN37" s="9"/>
    </row>
    <row r="38" spans="2:40" ht="13.5" x14ac:dyDescent="0.25">
      <c r="B38" s="51">
        <v>25</v>
      </c>
      <c r="C38" s="57"/>
      <c r="D38" s="10"/>
      <c r="E38" s="101"/>
      <c r="F38" s="101"/>
      <c r="G38" s="101"/>
      <c r="H38" s="69" t="str">
        <f t="shared" si="13"/>
        <v/>
      </c>
      <c r="I38" s="70"/>
      <c r="J38" s="69" t="str">
        <f t="shared" si="14"/>
        <v/>
      </c>
      <c r="K38" s="68"/>
      <c r="L38" s="14" t="str">
        <f t="shared" si="14"/>
        <v/>
      </c>
      <c r="M38" s="94" t="str">
        <f t="shared" si="0"/>
        <v/>
      </c>
      <c r="N38" s="58" t="str">
        <f t="shared" si="15"/>
        <v/>
      </c>
      <c r="O38" s="95" t="str">
        <f t="shared" si="1"/>
        <v/>
      </c>
      <c r="P38" s="71"/>
      <c r="Q38" s="72" t="str">
        <f t="shared" si="2"/>
        <v/>
      </c>
      <c r="R38" s="72" t="str">
        <f t="shared" si="3"/>
        <v/>
      </c>
      <c r="S38" s="72" t="str">
        <f t="shared" si="4"/>
        <v/>
      </c>
      <c r="T38" s="58" t="str">
        <f t="shared" si="5"/>
        <v/>
      </c>
      <c r="U38" s="72" t="str">
        <f t="shared" si="16"/>
        <v/>
      </c>
      <c r="V38" s="71"/>
      <c r="W38" s="72" t="str">
        <f t="shared" si="7"/>
        <v/>
      </c>
      <c r="X38" s="71"/>
      <c r="Y38" s="73"/>
      <c r="Z38" s="73"/>
      <c r="AA38" s="73"/>
      <c r="AB38" s="73"/>
      <c r="AC38" s="73"/>
      <c r="AD38" s="58" t="str">
        <f t="shared" si="8"/>
        <v/>
      </c>
      <c r="AE38" s="74" t="str">
        <f t="shared" si="9"/>
        <v/>
      </c>
      <c r="AF38" s="71"/>
      <c r="AG38" s="75" t="str">
        <f t="shared" si="10"/>
        <v/>
      </c>
      <c r="AH38" s="71"/>
      <c r="AI38" s="76" t="str">
        <f t="shared" si="11"/>
        <v/>
      </c>
      <c r="AJ38" s="77"/>
      <c r="AK38" s="103" t="str">
        <f t="shared" si="17"/>
        <v/>
      </c>
      <c r="AL38" s="85"/>
      <c r="AM38" s="9"/>
      <c r="AN38" s="9"/>
    </row>
    <row r="39" spans="2:40" ht="13.5" x14ac:dyDescent="0.25">
      <c r="B39" s="51">
        <v>26</v>
      </c>
      <c r="C39" s="57"/>
      <c r="D39" s="10"/>
      <c r="E39" s="101"/>
      <c r="F39" s="101"/>
      <c r="G39" s="101"/>
      <c r="H39" s="69" t="str">
        <f t="shared" si="13"/>
        <v/>
      </c>
      <c r="I39" s="70"/>
      <c r="J39" s="69" t="str">
        <f t="shared" si="14"/>
        <v/>
      </c>
      <c r="K39" s="68"/>
      <c r="L39" s="14" t="str">
        <f t="shared" si="14"/>
        <v/>
      </c>
      <c r="M39" s="94" t="str">
        <f t="shared" si="0"/>
        <v/>
      </c>
      <c r="N39" s="58" t="str">
        <f t="shared" si="15"/>
        <v/>
      </c>
      <c r="O39" s="95" t="str">
        <f t="shared" si="1"/>
        <v/>
      </c>
      <c r="P39" s="71"/>
      <c r="Q39" s="72" t="str">
        <f t="shared" si="2"/>
        <v/>
      </c>
      <c r="R39" s="72" t="str">
        <f t="shared" si="3"/>
        <v/>
      </c>
      <c r="S39" s="72" t="str">
        <f t="shared" si="4"/>
        <v/>
      </c>
      <c r="T39" s="58" t="str">
        <f t="shared" si="5"/>
        <v/>
      </c>
      <c r="U39" s="72" t="str">
        <f t="shared" si="16"/>
        <v/>
      </c>
      <c r="V39" s="71"/>
      <c r="W39" s="72" t="str">
        <f t="shared" si="7"/>
        <v/>
      </c>
      <c r="X39" s="71"/>
      <c r="Y39" s="73"/>
      <c r="Z39" s="73"/>
      <c r="AA39" s="73"/>
      <c r="AB39" s="73"/>
      <c r="AC39" s="73"/>
      <c r="AD39" s="58" t="str">
        <f t="shared" si="8"/>
        <v/>
      </c>
      <c r="AE39" s="74" t="str">
        <f t="shared" si="9"/>
        <v/>
      </c>
      <c r="AF39" s="71"/>
      <c r="AG39" s="75" t="str">
        <f t="shared" si="10"/>
        <v/>
      </c>
      <c r="AH39" s="71"/>
      <c r="AI39" s="76" t="str">
        <f t="shared" si="11"/>
        <v/>
      </c>
      <c r="AJ39" s="77"/>
      <c r="AK39" s="103" t="str">
        <f t="shared" si="17"/>
        <v/>
      </c>
      <c r="AL39" s="85"/>
      <c r="AM39" s="9"/>
      <c r="AN39" s="9"/>
    </row>
    <row r="40" spans="2:40" ht="13.5" x14ac:dyDescent="0.25">
      <c r="B40" s="51">
        <v>27</v>
      </c>
      <c r="C40" s="57"/>
      <c r="D40" s="10"/>
      <c r="E40" s="101"/>
      <c r="F40" s="101"/>
      <c r="G40" s="101"/>
      <c r="H40" s="69" t="str">
        <f t="shared" si="13"/>
        <v/>
      </c>
      <c r="I40" s="70"/>
      <c r="J40" s="69" t="str">
        <f t="shared" si="14"/>
        <v/>
      </c>
      <c r="K40" s="68"/>
      <c r="L40" s="14" t="str">
        <f t="shared" si="14"/>
        <v/>
      </c>
      <c r="M40" s="94" t="str">
        <f t="shared" si="0"/>
        <v/>
      </c>
      <c r="N40" s="58" t="str">
        <f t="shared" si="15"/>
        <v/>
      </c>
      <c r="O40" s="95" t="str">
        <f t="shared" si="1"/>
        <v/>
      </c>
      <c r="P40" s="71"/>
      <c r="Q40" s="72" t="str">
        <f t="shared" si="2"/>
        <v/>
      </c>
      <c r="R40" s="72" t="str">
        <f t="shared" si="3"/>
        <v/>
      </c>
      <c r="S40" s="72" t="str">
        <f t="shared" si="4"/>
        <v/>
      </c>
      <c r="T40" s="58" t="str">
        <f t="shared" si="5"/>
        <v/>
      </c>
      <c r="U40" s="72" t="str">
        <f t="shared" si="16"/>
        <v/>
      </c>
      <c r="V40" s="71"/>
      <c r="W40" s="72" t="str">
        <f t="shared" si="7"/>
        <v/>
      </c>
      <c r="X40" s="71"/>
      <c r="Y40" s="73"/>
      <c r="Z40" s="73"/>
      <c r="AA40" s="73"/>
      <c r="AB40" s="73"/>
      <c r="AC40" s="73"/>
      <c r="AD40" s="58" t="str">
        <f t="shared" si="8"/>
        <v/>
      </c>
      <c r="AE40" s="74" t="str">
        <f t="shared" si="9"/>
        <v/>
      </c>
      <c r="AF40" s="71"/>
      <c r="AG40" s="75" t="str">
        <f t="shared" si="10"/>
        <v/>
      </c>
      <c r="AH40" s="71"/>
      <c r="AI40" s="76" t="str">
        <f t="shared" si="11"/>
        <v/>
      </c>
      <c r="AJ40" s="77"/>
      <c r="AK40" s="103" t="str">
        <f t="shared" si="17"/>
        <v/>
      </c>
      <c r="AL40" s="85"/>
      <c r="AM40" s="9"/>
      <c r="AN40" s="9"/>
    </row>
    <row r="41" spans="2:40" ht="13.5" x14ac:dyDescent="0.25">
      <c r="B41" s="51">
        <v>28</v>
      </c>
      <c r="C41" s="57"/>
      <c r="D41" s="10"/>
      <c r="E41" s="101"/>
      <c r="F41" s="101"/>
      <c r="G41" s="101"/>
      <c r="H41" s="69" t="str">
        <f t="shared" si="13"/>
        <v/>
      </c>
      <c r="I41" s="70"/>
      <c r="J41" s="69" t="str">
        <f t="shared" si="14"/>
        <v/>
      </c>
      <c r="K41" s="68"/>
      <c r="L41" s="14" t="str">
        <f t="shared" si="14"/>
        <v/>
      </c>
      <c r="M41" s="94" t="str">
        <f t="shared" si="0"/>
        <v/>
      </c>
      <c r="N41" s="58" t="str">
        <f t="shared" si="15"/>
        <v/>
      </c>
      <c r="O41" s="95" t="str">
        <f t="shared" si="1"/>
        <v/>
      </c>
      <c r="P41" s="71"/>
      <c r="Q41" s="72" t="str">
        <f t="shared" si="2"/>
        <v/>
      </c>
      <c r="R41" s="72" t="str">
        <f t="shared" si="3"/>
        <v/>
      </c>
      <c r="S41" s="72" t="str">
        <f t="shared" si="4"/>
        <v/>
      </c>
      <c r="T41" s="58" t="str">
        <f t="shared" si="5"/>
        <v/>
      </c>
      <c r="U41" s="72" t="str">
        <f t="shared" si="16"/>
        <v/>
      </c>
      <c r="V41" s="71"/>
      <c r="W41" s="72" t="str">
        <f t="shared" si="7"/>
        <v/>
      </c>
      <c r="X41" s="71"/>
      <c r="Y41" s="73"/>
      <c r="Z41" s="73"/>
      <c r="AA41" s="73"/>
      <c r="AB41" s="73"/>
      <c r="AC41" s="73"/>
      <c r="AD41" s="58" t="str">
        <f t="shared" si="8"/>
        <v/>
      </c>
      <c r="AE41" s="74" t="str">
        <f t="shared" si="9"/>
        <v/>
      </c>
      <c r="AF41" s="71"/>
      <c r="AG41" s="75" t="str">
        <f t="shared" si="10"/>
        <v/>
      </c>
      <c r="AH41" s="71"/>
      <c r="AI41" s="76" t="str">
        <f t="shared" si="11"/>
        <v/>
      </c>
      <c r="AJ41" s="77"/>
      <c r="AK41" s="103" t="str">
        <f t="shared" si="17"/>
        <v/>
      </c>
      <c r="AL41" s="85"/>
      <c r="AM41" s="9"/>
      <c r="AN41" s="9"/>
    </row>
    <row r="42" spans="2:40" ht="13.5" x14ac:dyDescent="0.25">
      <c r="B42" s="51">
        <v>29</v>
      </c>
      <c r="C42" s="57"/>
      <c r="D42" s="10"/>
      <c r="E42" s="101"/>
      <c r="F42" s="101"/>
      <c r="G42" s="101"/>
      <c r="H42" s="69" t="str">
        <f t="shared" si="13"/>
        <v/>
      </c>
      <c r="I42" s="70"/>
      <c r="J42" s="69" t="str">
        <f t="shared" si="14"/>
        <v/>
      </c>
      <c r="K42" s="68"/>
      <c r="L42" s="14" t="str">
        <f t="shared" si="14"/>
        <v/>
      </c>
      <c r="M42" s="94" t="str">
        <f t="shared" si="0"/>
        <v/>
      </c>
      <c r="N42" s="58" t="str">
        <f t="shared" si="15"/>
        <v/>
      </c>
      <c r="O42" s="95" t="str">
        <f t="shared" si="1"/>
        <v/>
      </c>
      <c r="P42" s="71"/>
      <c r="Q42" s="72" t="str">
        <f t="shared" si="2"/>
        <v/>
      </c>
      <c r="R42" s="72" t="str">
        <f t="shared" si="3"/>
        <v/>
      </c>
      <c r="S42" s="72" t="str">
        <f t="shared" si="4"/>
        <v/>
      </c>
      <c r="T42" s="58" t="str">
        <f t="shared" si="5"/>
        <v/>
      </c>
      <c r="U42" s="72" t="str">
        <f t="shared" si="16"/>
        <v/>
      </c>
      <c r="V42" s="71"/>
      <c r="W42" s="72" t="str">
        <f t="shared" si="7"/>
        <v/>
      </c>
      <c r="X42" s="71"/>
      <c r="Y42" s="73"/>
      <c r="Z42" s="73"/>
      <c r="AA42" s="73"/>
      <c r="AB42" s="73"/>
      <c r="AC42" s="73"/>
      <c r="AD42" s="58" t="str">
        <f t="shared" si="8"/>
        <v/>
      </c>
      <c r="AE42" s="74" t="str">
        <f t="shared" si="9"/>
        <v/>
      </c>
      <c r="AF42" s="71"/>
      <c r="AG42" s="75" t="str">
        <f t="shared" si="10"/>
        <v/>
      </c>
      <c r="AH42" s="71"/>
      <c r="AI42" s="76" t="str">
        <f t="shared" si="11"/>
        <v/>
      </c>
      <c r="AJ42" s="77"/>
      <c r="AK42" s="103" t="str">
        <f t="shared" si="17"/>
        <v/>
      </c>
      <c r="AL42" s="85"/>
      <c r="AM42" s="9"/>
      <c r="AN42" s="9"/>
    </row>
    <row r="43" spans="2:40" ht="12.75" customHeight="1" x14ac:dyDescent="0.25">
      <c r="B43" s="51">
        <v>30</v>
      </c>
      <c r="C43" s="57"/>
      <c r="D43" s="10"/>
      <c r="E43" s="101"/>
      <c r="F43" s="101"/>
      <c r="G43" s="101"/>
      <c r="H43" s="69" t="str">
        <f t="shared" si="13"/>
        <v/>
      </c>
      <c r="I43" s="70"/>
      <c r="J43" s="69" t="str">
        <f t="shared" si="14"/>
        <v/>
      </c>
      <c r="K43" s="68"/>
      <c r="L43" s="14" t="str">
        <f t="shared" si="14"/>
        <v/>
      </c>
      <c r="M43" s="94" t="str">
        <f t="shared" si="0"/>
        <v/>
      </c>
      <c r="N43" s="58" t="str">
        <f t="shared" si="15"/>
        <v/>
      </c>
      <c r="O43" s="95" t="str">
        <f t="shared" si="1"/>
        <v/>
      </c>
      <c r="P43" s="71"/>
      <c r="Q43" s="72" t="str">
        <f t="shared" si="2"/>
        <v/>
      </c>
      <c r="R43" s="72" t="str">
        <f t="shared" si="3"/>
        <v/>
      </c>
      <c r="S43" s="72" t="str">
        <f t="shared" si="4"/>
        <v/>
      </c>
      <c r="T43" s="58" t="str">
        <f t="shared" si="5"/>
        <v/>
      </c>
      <c r="U43" s="72" t="str">
        <f t="shared" si="16"/>
        <v/>
      </c>
      <c r="V43" s="71"/>
      <c r="W43" s="72" t="str">
        <f t="shared" si="7"/>
        <v/>
      </c>
      <c r="X43" s="71"/>
      <c r="Y43" s="73"/>
      <c r="Z43" s="73"/>
      <c r="AA43" s="73"/>
      <c r="AB43" s="73"/>
      <c r="AC43" s="73"/>
      <c r="AD43" s="58" t="str">
        <f t="shared" si="8"/>
        <v/>
      </c>
      <c r="AE43" s="74" t="str">
        <f t="shared" si="9"/>
        <v/>
      </c>
      <c r="AF43" s="71"/>
      <c r="AG43" s="75" t="str">
        <f t="shared" si="10"/>
        <v/>
      </c>
      <c r="AH43" s="71"/>
      <c r="AI43" s="76" t="str">
        <f t="shared" si="11"/>
        <v/>
      </c>
      <c r="AJ43" s="77"/>
      <c r="AK43" s="103" t="str">
        <f t="shared" si="17"/>
        <v/>
      </c>
      <c r="AL43" s="85"/>
      <c r="AM43" s="9"/>
      <c r="AN43" s="9"/>
    </row>
    <row r="44" spans="2:40" ht="3" customHeight="1" thickBot="1" x14ac:dyDescent="0.3">
      <c r="B44" s="86"/>
      <c r="C44" s="87"/>
      <c r="D44" s="87"/>
      <c r="E44" s="102"/>
      <c r="F44" s="102"/>
      <c r="G44" s="102"/>
      <c r="H44" s="88"/>
      <c r="I44" s="89"/>
      <c r="J44" s="88"/>
      <c r="K44" s="89"/>
      <c r="L44" s="89"/>
      <c r="M44" s="89"/>
      <c r="N44" s="89"/>
      <c r="O44" s="89"/>
      <c r="P44" s="89"/>
      <c r="Q44" s="89"/>
      <c r="R44" s="89"/>
      <c r="S44" s="89"/>
      <c r="T44" s="87"/>
      <c r="U44" s="88"/>
      <c r="V44" s="87"/>
      <c r="W44" s="89"/>
      <c r="X44" s="89"/>
      <c r="Y44" s="90"/>
      <c r="Z44" s="90"/>
      <c r="AA44" s="90"/>
      <c r="AB44" s="90"/>
      <c r="AC44" s="90"/>
      <c r="AD44" s="87"/>
      <c r="AE44" s="90"/>
      <c r="AF44" s="89"/>
      <c r="AG44" s="89"/>
      <c r="AH44" s="89"/>
      <c r="AI44" s="89"/>
      <c r="AJ44" s="91"/>
      <c r="AK44" s="89"/>
      <c r="AL44" s="92"/>
    </row>
    <row r="45" spans="2:40" ht="14.25" thickTop="1" x14ac:dyDescent="0.25">
      <c r="E45" s="1"/>
      <c r="G45" s="1"/>
      <c r="Y45" s="74"/>
    </row>
    <row r="46" spans="2:40" ht="13.5" x14ac:dyDescent="0.25">
      <c r="M46" s="9"/>
      <c r="O46" s="9"/>
      <c r="Y46" s="74"/>
    </row>
    <row r="47" spans="2:40" ht="13.5" x14ac:dyDescent="0.25">
      <c r="M47" s="9"/>
      <c r="O47" s="9"/>
      <c r="Y47" s="74"/>
    </row>
    <row r="48" spans="2:40" ht="13.5" x14ac:dyDescent="0.25">
      <c r="Y48" s="74"/>
    </row>
    <row r="49" spans="25:25" ht="13.5" x14ac:dyDescent="0.25">
      <c r="Y49" s="74"/>
    </row>
    <row r="50" spans="25:25" ht="13.5" x14ac:dyDescent="0.25">
      <c r="Y50" s="74"/>
    </row>
    <row r="51" spans="25:25" ht="13.5" x14ac:dyDescent="0.25">
      <c r="Y51" s="74"/>
    </row>
    <row r="52" spans="25:25" ht="13.5" x14ac:dyDescent="0.25">
      <c r="Y52" s="74"/>
    </row>
    <row r="53" spans="25:25" ht="13.5" x14ac:dyDescent="0.25">
      <c r="Y53" s="74"/>
    </row>
    <row r="54" spans="25:25" ht="13.5" x14ac:dyDescent="0.25">
      <c r="Y54" s="74"/>
    </row>
    <row r="55" spans="25:25" ht="13.5" x14ac:dyDescent="0.25">
      <c r="Y55" s="74"/>
    </row>
    <row r="56" spans="25:25" ht="13.5" x14ac:dyDescent="0.25">
      <c r="Y56" s="74"/>
    </row>
    <row r="57" spans="25:25" ht="13.5" x14ac:dyDescent="0.25">
      <c r="Y57" s="74"/>
    </row>
    <row r="58" spans="25:25" ht="13.5" x14ac:dyDescent="0.25">
      <c r="Y58" s="74"/>
    </row>
    <row r="59" spans="25:25" ht="13.5" x14ac:dyDescent="0.25">
      <c r="Y59" s="74"/>
    </row>
    <row r="60" spans="25:25" ht="13.5" x14ac:dyDescent="0.25">
      <c r="Y60" s="74"/>
    </row>
  </sheetData>
  <sheetProtection algorithmName="SHA-512" hashValue="YhQZBL8fBSGHbxgerbWbvB9iQ6U5UgD49uE66Q67/KCefObPlpTuET+AMaJ0YLElCkVBZlUL6xTSV+Uc0Dp8WA==" saltValue="pYb8zq34HzjQFJVK+yydFQ==" spinCount="100000" sheet="1" selectLockedCells="1"/>
  <protectedRanges>
    <protectedRange sqref="C6 Q7 C2 C44" name="Range2"/>
  </protectedRanges>
  <mergeCells count="6">
    <mergeCell ref="C5:G5"/>
    <mergeCell ref="C3:G3"/>
    <mergeCell ref="Q7:AK7"/>
    <mergeCell ref="Q3:AK3"/>
    <mergeCell ref="K5:O5"/>
    <mergeCell ref="M3:O3"/>
  </mergeCells>
  <phoneticPr fontId="1" type="noConversion"/>
  <conditionalFormatting sqref="AK15:AK43">
    <cfRule type="expression" dxfId="32" priority="1" stopIfTrue="1">
      <formula>ROUND($AK15,1)=ROUND(MAX($AK$14:$AK$43),1)</formula>
    </cfRule>
    <cfRule type="expression" dxfId="31" priority="2" stopIfTrue="1">
      <formula>ROUND($AK15,1)&gt;ROUND(LARGE($AK$14:$AK$43,1),1)-2</formula>
    </cfRule>
    <cfRule type="expression" dxfId="30" priority="3" stopIfTrue="1">
      <formula>ISNUMBER($AK15)</formula>
    </cfRule>
  </conditionalFormatting>
  <conditionalFormatting sqref="E14:G43">
    <cfRule type="expression" dxfId="29" priority="4" stopIfTrue="1">
      <formula>AND(ValidEntry,ISNUMBER(E14),E14&lt;Limit*E$12)</formula>
    </cfRule>
    <cfRule type="expression" dxfId="28" priority="5" stopIfTrue="1">
      <formula>AND(ValidEntry,ISNUMBER(E14),E14&lt;0.9*E$12)</formula>
    </cfRule>
    <cfRule type="expression" dxfId="27" priority="6" stopIfTrue="1">
      <formula>Consultant</formula>
    </cfRule>
  </conditionalFormatting>
  <conditionalFormatting sqref="I14:I43">
    <cfRule type="expression" dxfId="26" priority="7" stopIfTrue="1">
      <formula>AND(ValidEntry,NOT($I14=$O14))</formula>
    </cfRule>
  </conditionalFormatting>
  <conditionalFormatting sqref="O14:O43">
    <cfRule type="expression" dxfId="25" priority="8" stopIfTrue="1">
      <formula>AND(ValidEntry,ResourceMark&lt;0.4*MaxResourceMark)</formula>
    </cfRule>
    <cfRule type="expression" dxfId="24" priority="9" stopIfTrue="1">
      <formula>AND(ValidEntry,ResourceMark&lt;MaxResourceMark)</formula>
    </cfRule>
    <cfRule type="expression" dxfId="23" priority="10" stopIfTrue="1">
      <formula>ValidEntry</formula>
    </cfRule>
  </conditionalFormatting>
  <conditionalFormatting sqref="M14:M43">
    <cfRule type="expression" dxfId="22" priority="11" stopIfTrue="1">
      <formula>ISNUMBER(M14)</formula>
    </cfRule>
  </conditionalFormatting>
  <conditionalFormatting sqref="Q14:S43">
    <cfRule type="expression" dxfId="21" priority="12" stopIfTrue="1">
      <formula>AND(ValidEntry,E14&lt;Limit*E$12)</formula>
    </cfRule>
    <cfRule type="expression" dxfId="20" priority="13" stopIfTrue="1">
      <formula>AND(ValidEntry,Q14&lt;Q$12)</formula>
    </cfRule>
    <cfRule type="expression" dxfId="19" priority="14" stopIfTrue="1">
      <formula>AND(ValidEntry,ISNUMBER(Q14))</formula>
    </cfRule>
  </conditionalFormatting>
  <conditionalFormatting sqref="Y14:AC43">
    <cfRule type="expression" dxfId="18" priority="15" stopIfTrue="1">
      <formula>ValidEntry</formula>
    </cfRule>
  </conditionalFormatting>
  <conditionalFormatting sqref="Y45:Y60">
    <cfRule type="expression" dxfId="17" priority="16" stopIfTrue="1">
      <formula>AND(ISNUMBER($AE45),OR($AE45&lt;0.4*MaxMethodMark,SUM(RateMark,ResourceMark,MethodMark)&lt;0.5*(MaxRateMark+MaxResourceMark+MaxMethodMark)))</formula>
    </cfRule>
    <cfRule type="expression" dxfId="16" priority="17" stopIfTrue="1">
      <formula>AND(MethodMark&gt;=0.4*MaxMethodMark,MethodMark&lt;MaxMethodMark)</formula>
    </cfRule>
    <cfRule type="expression" dxfId="15" priority="18" stopIfTrue="1">
      <formula>AND(ValidEntry,ISNUMBER($AE45))</formula>
    </cfRule>
  </conditionalFormatting>
  <conditionalFormatting sqref="U14:U43">
    <cfRule type="expression" dxfId="14" priority="19" stopIfTrue="1">
      <formula>U14&lt;0.4*MaxRateMark</formula>
    </cfRule>
    <cfRule type="expression" dxfId="13" priority="20" stopIfTrue="1">
      <formula>AND(ISNUMBER($AE14),SUM(RateMark,ResourceMark,MethodMark)&lt;0.5*(MaxRateMark+MaxResourceMark+MaxMethodMark))</formula>
    </cfRule>
    <cfRule type="expression" dxfId="12" priority="21" stopIfTrue="1">
      <formula>ISNUMBER(U14)</formula>
    </cfRule>
  </conditionalFormatting>
  <conditionalFormatting sqref="W14:W43">
    <cfRule type="expression" dxfId="11" priority="22" stopIfTrue="1">
      <formula>W14&lt;0.4*MaxResourceMark</formula>
    </cfRule>
    <cfRule type="expression" dxfId="10" priority="23" stopIfTrue="1">
      <formula>AND(ISNUMBER($AE14),SUM(RateMark,ResourceMark,MethodMark)&lt;0.5*(MaxRateMark+MaxResourceMark+MaxMethodMark))</formula>
    </cfRule>
    <cfRule type="expression" dxfId="9" priority="24" stopIfTrue="1">
      <formula>ISNUMBER(W14)</formula>
    </cfRule>
  </conditionalFormatting>
  <conditionalFormatting sqref="AE14:AE43">
    <cfRule type="expression" dxfId="8" priority="25" stopIfTrue="1">
      <formula>AND(ISNUMBER($AE14),$AE14&lt;0.4*MaxMethodMark)</formula>
    </cfRule>
    <cfRule type="expression" dxfId="7" priority="26" stopIfTrue="1">
      <formula>AND(ISNUMBER($AE14),SUM(RateMark,ResourceMark,MethodMark)&lt;0.5*(MaxRateMark+MaxResourceMark+MaxMethodMark))</formula>
    </cfRule>
    <cfRule type="expression" dxfId="6" priority="27" stopIfTrue="1">
      <formula>AND(ValidEntry,ISNUMBER($AE14))</formula>
    </cfRule>
  </conditionalFormatting>
  <conditionalFormatting sqref="AG14:AG43">
    <cfRule type="expression" dxfId="5" priority="28" stopIfTrue="1">
      <formula>ISNUMBER(AG14)</formula>
    </cfRule>
  </conditionalFormatting>
  <conditionalFormatting sqref="AI14:AI43">
    <cfRule type="expression" dxfId="4" priority="29" stopIfTrue="1">
      <formula>$AI14=0</formula>
    </cfRule>
    <cfRule type="expression" dxfId="3" priority="30" stopIfTrue="1">
      <formula>ISNUMBER($AI14)</formula>
    </cfRule>
  </conditionalFormatting>
  <conditionalFormatting sqref="AK14">
    <cfRule type="expression" dxfId="2" priority="31" stopIfTrue="1">
      <formula>ROUND($AK14,1)=ROUND(MAX($AK$14:$AK$43),1)</formula>
    </cfRule>
    <cfRule type="expression" dxfId="1" priority="32" stopIfTrue="1">
      <formula>ROUND($AK14,1)&gt;ROUND(LARGE($AK$14:$AK$43,1),1)-2</formula>
    </cfRule>
    <cfRule type="expression" dxfId="0" priority="33" stopIfTrue="1">
      <formula>ISNUMBER($AK14)</formula>
    </cfRule>
  </conditionalFormatting>
  <dataValidations count="4">
    <dataValidation type="list" allowBlank="1" showInputMessage="1" showErrorMessage="1" sqref="Q7">
      <formula1>"ARCHITECT,QUANTITY SURVEYOR,CIVIL/STRUCTURAL ENGINEER,BUILDING SERVICES ENGINEER (M&amp;E)"</formula1>
    </dataValidation>
    <dataValidation type="list" allowBlank="1" showInputMessage="1" showErrorMessage="1" sqref="K5">
      <formula1>"New Project,Stage 1 complete,Stage 2a complete,Stage 2b complete,Stage 3 complete,Stage 4 complete"</formula1>
    </dataValidation>
    <dataValidation type="list" allowBlank="1" showInputMessage="1" showErrorMessage="1" sqref="C5:G5">
      <formula1>"2a(0),2a(1),2a(2),2b(1),2b(2),2b(3),2b(4),3(1),3(2),3(3),3(4),3(5),3(6),4(1),4(2),4(3),4(4)"</formula1>
    </dataValidation>
    <dataValidation type="whole" allowBlank="1" showInputMessage="1" showErrorMessage="1" sqref="Y14 Z14:AC14 Y15:AC43">
      <formula1>0</formula1>
      <formula2>15</formula2>
    </dataValidation>
  </dataValidations>
  <pageMargins left="0.41" right="0.28999999999999998" top="0.46" bottom="0.4" header="0.32" footer="0.33"/>
  <pageSetup paperSize="9" scale="85" orientation="landscape" r:id="rId1"/>
  <headerFooter alignWithMargins="0">
    <oddFooter>&amp;L
&amp;F&amp;C
&amp;P&amp;R
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225605B985F499573B7C2D2A50B41" ma:contentTypeVersion="12" ma:contentTypeDescription="Create a new document." ma:contentTypeScope="" ma:versionID="792de9a58a7e4e7fbdf47cfae88db5ca">
  <xsd:schema xmlns:xsd="http://www.w3.org/2001/XMLSchema" xmlns:xs="http://www.w3.org/2001/XMLSchema" xmlns:p="http://schemas.microsoft.com/office/2006/metadata/properties" xmlns:ns2="81e0e6c8-6e08-4907-a929-f7e4f4f654a0" xmlns:ns3="25a3a3c1-d9c9-4dfa-b15c-ab1ee133af87" targetNamespace="http://schemas.microsoft.com/office/2006/metadata/properties" ma:root="true" ma:fieldsID="788affe4ac6bc5a7579d41b07ef7a9d9" ns2:_="" ns3:_="">
    <xsd:import namespace="81e0e6c8-6e08-4907-a929-f7e4f4f654a0"/>
    <xsd:import namespace="25a3a3c1-d9c9-4dfa-b15c-ab1ee133af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0e6c8-6e08-4907-a929-f7e4f4f654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e61d805-de68-4376-83bb-ddbc65659f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3a3c1-d9c9-4dfa-b15c-ab1ee133af8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c03a368-e378-4a4d-a905-994b8face846}" ma:internalName="TaxCatchAll" ma:showField="CatchAllData" ma:web="25a3a3c1-d9c9-4dfa-b15c-ab1ee133af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e0e6c8-6e08-4907-a929-f7e4f4f654a0">
      <Terms xmlns="http://schemas.microsoft.com/office/infopath/2007/PartnerControls"/>
    </lcf76f155ced4ddcb4097134ff3c332f>
    <TaxCatchAll xmlns="25a3a3c1-d9c9-4dfa-b15c-ab1ee133af87" xsi:nil="true"/>
  </documentManagement>
</p:properties>
</file>

<file path=customXml/itemProps1.xml><?xml version="1.0" encoding="utf-8"?>
<ds:datastoreItem xmlns:ds="http://schemas.openxmlformats.org/officeDocument/2006/customXml" ds:itemID="{9CC9D966-12FE-4265-9455-7E72C084209F}"/>
</file>

<file path=customXml/itemProps2.xml><?xml version="1.0" encoding="utf-8"?>
<ds:datastoreItem xmlns:ds="http://schemas.openxmlformats.org/officeDocument/2006/customXml" ds:itemID="{A2DB4C7A-C53A-41F4-A9CE-66FB17DBC5B6}"/>
</file>

<file path=customXml/itemProps3.xml><?xml version="1.0" encoding="utf-8"?>
<ds:datastoreItem xmlns:ds="http://schemas.openxmlformats.org/officeDocument/2006/customXml" ds:itemID="{519472E2-E455-4A02-A365-8FA9A0D1D9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Matrix</vt:lpstr>
      <vt:lpstr>AdjStageHrs</vt:lpstr>
      <vt:lpstr>ARCHITECTDCAC</vt:lpstr>
      <vt:lpstr>AveHrs</vt:lpstr>
      <vt:lpstr>AveRateDir</vt:lpstr>
      <vt:lpstr>AveRateSenior</vt:lpstr>
      <vt:lpstr>AveRateSupport</vt:lpstr>
      <vt:lpstr>Complexity</vt:lpstr>
      <vt:lpstr>DirectorRate</vt:lpstr>
      <vt:lpstr>Discipline</vt:lpstr>
      <vt:lpstr>DoES_Excel_marking_Matrix_2013</vt:lpstr>
      <vt:lpstr>HrsTendered</vt:lpstr>
      <vt:lpstr>MaxMethodMark</vt:lpstr>
      <vt:lpstr>MaxPriceMark</vt:lpstr>
      <vt:lpstr>MaxRateMark</vt:lpstr>
      <vt:lpstr>MaxResourceMark</vt:lpstr>
      <vt:lpstr>MethodMark</vt:lpstr>
      <vt:lpstr>Matrix!Print_Area</vt:lpstr>
      <vt:lpstr>Project_Name</vt:lpstr>
      <vt:lpstr>RateMark</vt:lpstr>
      <vt:lpstr>ReferenceHrs</vt:lpstr>
      <vt:lpstr>Roll_Nr</vt:lpstr>
      <vt:lpstr>SeniorRate</vt:lpstr>
      <vt:lpstr>Stage</vt:lpstr>
      <vt:lpstr>StageHrs</vt:lpstr>
      <vt:lpstr>SupportRate</vt:lpstr>
      <vt:lpstr>TenderSum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2019-04-24T14:47:13Z</dcterms:created>
  <dcterms:modified xsi:type="dcterms:W3CDTF">2022-12-07T11:28:04Z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0x010100708225605B985F499573B7C2D2A50B41</vt:lpwstr>
  </property>
</Properties>
</file>