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QMK\DCOS SP DIVISION\ORDNANCE BRANCH\2. Clothing Procurement Office\1. Contracts\2026\Motorcycle Tender 2026\2026 Motorcycle RFT\Tender Finalised Docs - eTenders Upload\"/>
    </mc:Choice>
  </mc:AlternateContent>
  <xr:revisionPtr revIDLastSave="0" documentId="13_ncr:1_{73E0B3B8-2025-4C64-ACC0-9B7380770A70}" xr6:coauthVersionLast="47" xr6:coauthVersionMax="47" xr10:uidLastSave="{00000000-0000-0000-0000-000000000000}"/>
  <bookViews>
    <workbookView xWindow="-120" yWindow="-120" windowWidth="29040" windowHeight="15840" firstSheet="2" activeTab="3" xr2:uid="{00000000-000D-0000-FFFF-FFFF00000000}"/>
  </bookViews>
  <sheets>
    <sheet name="Pricing Notes" sheetId="2" r:id="rId1"/>
    <sheet name="Scoring Mechanism" sheetId="4" r:id="rId2"/>
    <sheet name="LOT 1 - Motorcycle Suits " sheetId="7" r:id="rId3"/>
    <sheet name="LOT 2 - Motorcycle Protect" sheetId="11" r:id="rId4"/>
    <sheet name="LOT 3 - Motorcycle Footwear" sheetId="13" r:id="rId5"/>
    <sheet name="LOT 4 - Motorcycle Helmet" sheetId="14" r:id="rId6"/>
    <sheet name="Goods - Total  Cost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14" l="1"/>
  <c r="O6" i="14"/>
  <c r="Q6" i="14" s="1"/>
  <c r="R6" i="14" s="1"/>
  <c r="P5" i="14"/>
  <c r="O5" i="14"/>
  <c r="Q5" i="14" s="1"/>
  <c r="R5" i="14" s="1"/>
  <c r="R9" i="14" s="1"/>
  <c r="D7" i="5" s="1"/>
  <c r="P4" i="14"/>
  <c r="O4" i="14"/>
  <c r="Q4" i="14" s="1"/>
  <c r="R4" i="14" s="1"/>
  <c r="P6" i="13"/>
  <c r="O6" i="13"/>
  <c r="Q6" i="13" s="1"/>
  <c r="R6" i="13" s="1"/>
  <c r="P5" i="13"/>
  <c r="O5" i="13"/>
  <c r="Q5" i="13" s="1"/>
  <c r="R5" i="13" s="1"/>
  <c r="R9" i="13" s="1"/>
  <c r="D6" i="5" s="1"/>
  <c r="P4" i="13"/>
  <c r="O4" i="13"/>
  <c r="Q4" i="13" s="1"/>
  <c r="R4" i="13" s="1"/>
  <c r="P8" i="11"/>
  <c r="P7" i="11"/>
  <c r="P10" i="7"/>
  <c r="P9" i="7"/>
  <c r="O8" i="11"/>
  <c r="Q8" i="11" s="1"/>
  <c r="R8" i="11" s="1"/>
  <c r="O7" i="11"/>
  <c r="Q7" i="11" s="1"/>
  <c r="R7" i="11" s="1"/>
  <c r="P6" i="11"/>
  <c r="O6" i="11"/>
  <c r="Q6" i="11" s="1"/>
  <c r="R6" i="11" s="1"/>
  <c r="P5" i="11"/>
  <c r="O5" i="11"/>
  <c r="Q5" i="11" s="1"/>
  <c r="R5" i="11" s="1"/>
  <c r="R11" i="11" s="1"/>
  <c r="D5" i="5" s="1"/>
  <c r="P4" i="11"/>
  <c r="O4" i="11"/>
  <c r="Q4" i="11" s="1"/>
  <c r="R4" i="11" s="1"/>
  <c r="P4" i="7"/>
  <c r="O4" i="7"/>
  <c r="O6" i="7"/>
  <c r="O7" i="7"/>
  <c r="O8" i="7"/>
  <c r="O9" i="7"/>
  <c r="O10" i="7"/>
  <c r="O5" i="7"/>
  <c r="P8" i="7"/>
  <c r="P7" i="7"/>
  <c r="P6" i="7"/>
  <c r="P5" i="7"/>
  <c r="Q10" i="7" l="1"/>
  <c r="R10" i="7" s="1"/>
  <c r="Q9" i="7"/>
  <c r="R9" i="7" s="1"/>
  <c r="Q8" i="7"/>
  <c r="R8" i="7" s="1"/>
  <c r="Q7" i="7"/>
  <c r="R7" i="7" s="1"/>
  <c r="Q6" i="7"/>
  <c r="R6" i="7" s="1"/>
  <c r="Q5" i="7"/>
  <c r="R5" i="7" s="1"/>
  <c r="R13" i="7" s="1"/>
  <c r="D4" i="5" s="1"/>
  <c r="Q4" i="7"/>
  <c r="R4" i="7" s="1"/>
  <c r="D4" i="4" l="1"/>
  <c r="D5" i="4" l="1"/>
</calcChain>
</file>

<file path=xl/sharedStrings.xml><?xml version="1.0" encoding="utf-8"?>
<sst xmlns="http://schemas.openxmlformats.org/spreadsheetml/2006/main" count="240" uniqueCount="111">
  <si>
    <t>Item No</t>
  </si>
  <si>
    <t>Specification Reference</t>
  </si>
  <si>
    <t>Product Type</t>
  </si>
  <si>
    <t>Total Quantity at lowest MOQ Point</t>
  </si>
  <si>
    <t>Average Price based on MOQs</t>
  </si>
  <si>
    <t>Further notes for costings:</t>
  </si>
  <si>
    <t>Unisex</t>
  </si>
  <si>
    <t>These cells are formulated and will calculate automatically</t>
  </si>
  <si>
    <t>Pricing Notes to Tenderers</t>
  </si>
  <si>
    <t>All prices to be provided in EURO €, exclusive of VAT &amp; inclusive of shipping costs</t>
  </si>
  <si>
    <t>Scoring Mechanism</t>
  </si>
  <si>
    <t xml:space="preserve">This tab automatically calulates the total cost criterion of the tender. </t>
  </si>
  <si>
    <t>Ultimate Cost under evaluation</t>
  </si>
  <si>
    <t>SCORING MECHANISM</t>
  </si>
  <si>
    <t>Lowest Bidder</t>
  </si>
  <si>
    <t xml:space="preserve">Maximum Points </t>
  </si>
  <si>
    <t>Percentage of total Cost</t>
  </si>
  <si>
    <t xml:space="preserve">Total Cost </t>
  </si>
  <si>
    <t>These cells should be left blank</t>
  </si>
  <si>
    <t>Male / Female / Unisex</t>
  </si>
  <si>
    <t>Pricing assessment will be subject to the information outlined in the scoring Mechanism tab of this spreadsheet and as outlined in the RFT.</t>
  </si>
  <si>
    <t xml:space="preserve">The lowest priced tender will be awarded 100% for that area, with all other tender prices based on the % ratios as calculated below. </t>
  </si>
  <si>
    <t>The pricing calulation will be assessed utilising the following formula:</t>
  </si>
  <si>
    <t>Tab</t>
  </si>
  <si>
    <t>Item</t>
  </si>
  <si>
    <t>Cost</t>
  </si>
  <si>
    <t>The Average Price based on on MOQs (Comumn Q) is derived by dividing; each quoted MOQ price multiplied by the lowest MOQ price point (Column O), by the average quantity at the lowest MOQ point (Column P).</t>
  </si>
  <si>
    <t>DF-Example</t>
  </si>
  <si>
    <t>Example</t>
  </si>
  <si>
    <t>DF-1558-W-TRS</t>
  </si>
  <si>
    <t>DF-1556-W-JKT</t>
  </si>
  <si>
    <t>Motorcycle Jacket Black</t>
  </si>
  <si>
    <t>DF-1556-W-TRS</t>
  </si>
  <si>
    <t>Motorcycle Trouser Black</t>
  </si>
  <si>
    <t>DF-1558-W-JKT</t>
  </si>
  <si>
    <t>DF-1306-W-JKT</t>
  </si>
  <si>
    <t>Undersuit Motorcycle Jacket</t>
  </si>
  <si>
    <t>DF- 1306-W-TRS</t>
  </si>
  <si>
    <t>Undersuit Motorcycle Trouser</t>
  </si>
  <si>
    <t>Motorcycle Trouser</t>
  </si>
  <si>
    <t>Motorcycle Jacket</t>
  </si>
  <si>
    <t xml:space="preserve"> </t>
  </si>
  <si>
    <r>
      <t xml:space="preserve">Maximum number of marks available (400) x </t>
    </r>
    <r>
      <rPr>
        <i/>
        <u/>
        <sz val="11"/>
        <color theme="1"/>
        <rFont val="Calibri"/>
        <family val="2"/>
        <scheme val="minor"/>
      </rPr>
      <t>Lowest</t>
    </r>
    <r>
      <rPr>
        <u/>
        <sz val="11"/>
        <color theme="1"/>
        <rFont val="Calibri"/>
        <family val="2"/>
        <scheme val="minor"/>
      </rPr>
      <t xml:space="preserve"> Ultimate Cost</t>
    </r>
  </si>
  <si>
    <t>Specification Description</t>
  </si>
  <si>
    <t>Glove</t>
  </si>
  <si>
    <t>High Visibilty Jacket</t>
  </si>
  <si>
    <t>Footwear</t>
  </si>
  <si>
    <t xml:space="preserve">Helmet </t>
  </si>
  <si>
    <t xml:space="preserve">Motorcycle Trouser COLOUR </t>
  </si>
  <si>
    <t>3 Year Estimate*</t>
  </si>
  <si>
    <t>1 - 10 (MTO)</t>
  </si>
  <si>
    <t>Av Price x 3 Year Estimated Requirement</t>
  </si>
  <si>
    <t xml:space="preserve"> 11 - 25 </t>
  </si>
  <si>
    <t xml:space="preserve"> 26 - 50</t>
  </si>
  <si>
    <t>51 - 100</t>
  </si>
  <si>
    <t>150+</t>
  </si>
  <si>
    <r>
      <t xml:space="preserve">The total tenderer price for this area will be assessed by comparing the sum of products (R13) after multiplying the Average Price based on MOQs (Column Q) by the </t>
    </r>
    <r>
      <rPr>
        <b/>
        <sz val="11"/>
        <color theme="1"/>
        <rFont val="Calibri"/>
        <family val="2"/>
        <scheme val="minor"/>
      </rPr>
      <t>three (3)</t>
    </r>
    <r>
      <rPr>
        <sz val="11"/>
        <color theme="1"/>
        <rFont val="Calibri"/>
        <family val="2"/>
        <scheme val="minor"/>
      </rPr>
      <t xml:space="preserve"> year assessment quantity (Column G).</t>
    </r>
  </si>
  <si>
    <t xml:space="preserve">Manufacturer Name and Model </t>
  </si>
  <si>
    <t xml:space="preserve">LOT 1 - Motorcycle Suits </t>
  </si>
  <si>
    <t>LOT 3 - Motorcycle Footwear</t>
  </si>
  <si>
    <t>LOT 4 - Motorcycle Helmets</t>
  </si>
  <si>
    <t>Lot 1</t>
  </si>
  <si>
    <t>Lot 2</t>
  </si>
  <si>
    <t>Lot 3</t>
  </si>
  <si>
    <t>Lot 4</t>
  </si>
  <si>
    <t>Smaller quantities of the same products/garments will be required in years 2 and year 3 of the contract. If the contract extentison option is activiated, further quantites may be called off.</t>
  </si>
  <si>
    <t xml:space="preserve">Motorcycle Jacket - Alternative colour </t>
  </si>
  <si>
    <t xml:space="preserve">Motorcycle Trouser - Alternative colour </t>
  </si>
  <si>
    <t xml:space="preserve">The prices must be fixed for the first 12 months of the contract and any reviews must be in accordance with Para 2.10 Pricing of the RFT </t>
  </si>
  <si>
    <r>
      <t xml:space="preserve"> Unit Price € (Excluding VAT) Scored - MOQ Levels / Price Points - </t>
    </r>
    <r>
      <rPr>
        <b/>
        <sz val="11"/>
        <color theme="1"/>
        <rFont val="Calibri"/>
        <family val="2"/>
        <scheme val="minor"/>
      </rPr>
      <t>***Do NOT complete pricing for red cells***</t>
    </r>
  </si>
  <si>
    <t>LOT 2 - Motorcycle Protective Clothing</t>
  </si>
  <si>
    <t>Quoted Prices x Lowest MOQ Point e.g. [(150 x€)+(101 x €)+(51 x €)+(26 x €)+(11 x €)+(1 x €)}</t>
  </si>
  <si>
    <t>Motorcycle Boot</t>
  </si>
  <si>
    <t xml:space="preserve">LOT 2 - Motorcycle Protective Clothing  </t>
  </si>
  <si>
    <t>Motorcycle helmet</t>
  </si>
  <si>
    <t>Helmet</t>
  </si>
  <si>
    <r>
      <t xml:space="preserve">A price must be input for these MOQs. </t>
    </r>
    <r>
      <rPr>
        <b/>
        <sz val="11"/>
        <color rgb="FFFF0000"/>
        <rFont val="Calibri"/>
        <family val="2"/>
        <scheme val="minor"/>
      </rPr>
      <t>(Tender to enter)</t>
    </r>
  </si>
  <si>
    <r>
      <t>Manufacturer Name should be inputted here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(Tender to enter)</t>
    </r>
  </si>
  <si>
    <t>Enter Name/Model</t>
  </si>
  <si>
    <t>101 - 149</t>
  </si>
  <si>
    <t>DF-1559-W-HV</t>
  </si>
  <si>
    <t>Motorcycle High Viz Jacket</t>
  </si>
  <si>
    <t>DF-1562-W-GL-S</t>
  </si>
  <si>
    <t xml:space="preserve">Summer Motorcycle Gloves </t>
  </si>
  <si>
    <t xml:space="preserve">DF-1562-W-GL-W </t>
  </si>
  <si>
    <t>Winter Motorcycle Gloves</t>
  </si>
  <si>
    <t>DF-1562-W-GL-EOH</t>
  </si>
  <si>
    <t>Escort of Honour Motorcycle Gloves</t>
  </si>
  <si>
    <t>DF-1564-W-BO-EOH</t>
  </si>
  <si>
    <t>Escort of Honour Motorcycle Boots</t>
  </si>
  <si>
    <t xml:space="preserve">Escort of Honour &amp; DR Helmet </t>
  </si>
  <si>
    <t>DF-1565-W-H-EOHDR</t>
  </si>
  <si>
    <t>Escort of Honour (Officer) Helmet</t>
  </si>
  <si>
    <t>DF-1565-W-H-EOHO</t>
  </si>
  <si>
    <t>DR Motorcycle Boots</t>
  </si>
  <si>
    <t>DF-1564-W-BO</t>
  </si>
  <si>
    <t>Goods Pricing - Lots 1, 2, 3 &amp; 4</t>
  </si>
  <si>
    <t xml:space="preserve">This will create a TOTAL Basket of Goods Price calculation that will be used for evaluation purposes, summarised in the Goods - Total Costs tab. </t>
  </si>
  <si>
    <t>For the avoidance of doubt, Tenderers are NOT required to bid for all Lots, and should only complete the tabs relevant to the Lot(s) for which they are tendering.</t>
  </si>
  <si>
    <t>Goods - Total Costs Tab</t>
  </si>
  <si>
    <t>As outlined elsewhere in this tender pack, the Goods are required to be sampled.</t>
  </si>
  <si>
    <t xml:space="preserve">Each of the tabs for the individual Lots / Goods Pricing requires confirmed pricing with several MOQ levels - please ONLY provide a price for MOQs required, indicated on the spreadsheet by the cells indicated. </t>
  </si>
  <si>
    <r>
      <t>The MOQ levels are based on the anticipated</t>
    </r>
    <r>
      <rPr>
        <b/>
        <sz val="11"/>
        <color theme="1"/>
        <rFont val="Calibri"/>
        <family val="2"/>
        <scheme val="minor"/>
      </rPr>
      <t xml:space="preserve"> 3 year</t>
    </r>
    <r>
      <rPr>
        <sz val="11"/>
        <color theme="1"/>
        <rFont val="Calibri"/>
        <family val="2"/>
        <scheme val="minor"/>
      </rPr>
      <t xml:space="preserve"> demand and potential ordering pattern.</t>
    </r>
  </si>
  <si>
    <r>
      <t xml:space="preserve">The total tenderer price for this area will be assessed by comparing the sum of products after multiplying the Average Price based on MOQs (Column Q) by the </t>
    </r>
    <r>
      <rPr>
        <b/>
        <sz val="11"/>
        <color theme="1"/>
        <rFont val="Calibri"/>
        <family val="2"/>
        <scheme val="minor"/>
      </rPr>
      <t>three (3)</t>
    </r>
    <r>
      <rPr>
        <sz val="11"/>
        <color theme="1"/>
        <rFont val="Calibri"/>
        <family val="2"/>
        <scheme val="minor"/>
      </rPr>
      <t xml:space="preserve"> year assessment quantity (Column G).</t>
    </r>
  </si>
  <si>
    <r>
      <t>Fully updated specifications for the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Goods have been provided to allow accurate costings.</t>
    </r>
  </si>
  <si>
    <r>
      <t>TOTAL</t>
    </r>
    <r>
      <rPr>
        <b/>
        <sz val="11"/>
        <color rgb="FFFF0000"/>
        <rFont val="Calibri (Body)"/>
      </rPr>
      <t xml:space="preserve"> </t>
    </r>
    <r>
      <rPr>
        <b/>
        <sz val="11"/>
        <color theme="1"/>
        <rFont val="Calibri"/>
        <family val="2"/>
        <scheme val="minor"/>
      </rPr>
      <t>Basket of Goods Price</t>
    </r>
  </si>
  <si>
    <t>TOTAL Basket of Goods Price</t>
  </si>
  <si>
    <t>The Contracting Authority has a requirement for a initial order at the outset of the contract for year (1).</t>
  </si>
  <si>
    <t>*3 year estimate are provided for evaluation purposes only</t>
  </si>
  <si>
    <t>1. Goods Pricing</t>
  </si>
  <si>
    <t>Motorcycle Glove/high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</si>
</sst>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* #,##0.00_-;\-&quot;€&quot;* #,##0.00_-;_-&quot;€&quot;* &quot;-&quot;??_-;_-@_-"/>
    <numFmt numFmtId="165" formatCode="_([$€-2]\ * #,##0.00_);_([$€-2]\ * \(#,##0.00\);_([$€-2]\ 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sz val="9"/>
      <color rgb="FF000000"/>
      <name val="Arial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FF0000"/>
      <name val="Calibri (Body)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justify" vertical="center"/>
    </xf>
    <xf numFmtId="0" fontId="12" fillId="3" borderId="0" xfId="0" applyFont="1" applyFill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7" fillId="4" borderId="1" xfId="0" applyFont="1" applyFill="1" applyBorder="1"/>
    <xf numFmtId="9" fontId="0" fillId="2" borderId="1" xfId="0" applyNumberFormat="1" applyFill="1" applyBorder="1"/>
    <xf numFmtId="10" fontId="0" fillId="2" borderId="1" xfId="0" applyNumberForma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17" fontId="2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vertical="center" wrapText="1"/>
    </xf>
    <xf numFmtId="0" fontId="15" fillId="3" borderId="1" xfId="0" applyFont="1" applyFill="1" applyBorder="1"/>
    <xf numFmtId="0" fontId="16" fillId="4" borderId="1" xfId="0" applyFont="1" applyFill="1" applyBorder="1"/>
    <xf numFmtId="0" fontId="8" fillId="0" borderId="0" xfId="0" applyFont="1"/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10" fontId="0" fillId="0" borderId="0" xfId="0" applyNumberFormat="1" applyAlignment="1">
      <alignment horizontal="center"/>
    </xf>
    <xf numFmtId="165" fontId="7" fillId="9" borderId="1" xfId="1" applyNumberFormat="1" applyFont="1" applyFill="1" applyBorder="1" applyProtection="1">
      <protection locked="0"/>
    </xf>
    <xf numFmtId="165" fontId="7" fillId="7" borderId="1" xfId="1" applyNumberFormat="1" applyFont="1" applyFill="1" applyBorder="1" applyProtection="1"/>
    <xf numFmtId="165" fontId="0" fillId="7" borderId="5" xfId="1" applyNumberFormat="1" applyFont="1" applyFill="1" applyBorder="1" applyProtection="1"/>
    <xf numFmtId="165" fontId="0" fillId="9" borderId="1" xfId="1" applyNumberFormat="1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8" fillId="7" borderId="1" xfId="0" applyFont="1" applyFill="1" applyBorder="1" applyAlignment="1">
      <alignment horizontal="left"/>
    </xf>
    <xf numFmtId="165" fontId="8" fillId="7" borderId="1" xfId="0" applyNumberFormat="1" applyFont="1" applyFill="1" applyBorder="1"/>
    <xf numFmtId="0" fontId="8" fillId="7" borderId="1" xfId="0" applyFont="1" applyFill="1" applyBorder="1"/>
    <xf numFmtId="165" fontId="0" fillId="9" borderId="1" xfId="1" applyNumberFormat="1" applyFont="1" applyFill="1" applyBorder="1" applyAlignment="1" applyProtection="1">
      <protection locked="0"/>
    </xf>
    <xf numFmtId="165" fontId="7" fillId="9" borderId="1" xfId="1" applyNumberFormat="1" applyFont="1" applyFill="1" applyBorder="1" applyAlignment="1" applyProtection="1">
      <protection locked="0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3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165" fontId="13" fillId="7" borderId="1" xfId="0" applyNumberFormat="1" applyFont="1" applyFill="1" applyBorder="1"/>
    <xf numFmtId="1" fontId="13" fillId="7" borderId="1" xfId="1" applyNumberFormat="1" applyFont="1" applyFill="1" applyBorder="1" applyProtection="1"/>
    <xf numFmtId="165" fontId="13" fillId="7" borderId="1" xfId="1" applyNumberFormat="1" applyFont="1" applyFill="1" applyBorder="1" applyProtection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5" fontId="7" fillId="7" borderId="1" xfId="0" applyNumberFormat="1" applyFont="1" applyFill="1" applyBorder="1"/>
    <xf numFmtId="1" fontId="7" fillId="7" borderId="1" xfId="1" applyNumberFormat="1" applyFont="1" applyFill="1" applyBorder="1" applyProtection="1"/>
    <xf numFmtId="165" fontId="0" fillId="8" borderId="1" xfId="1" applyNumberFormat="1" applyFont="1" applyFill="1" applyBorder="1" applyProtection="1"/>
    <xf numFmtId="165" fontId="7" fillId="8" borderId="1" xfId="1" applyNumberFormat="1" applyFont="1" applyFill="1" applyBorder="1" applyProtection="1"/>
    <xf numFmtId="0" fontId="2" fillId="0" borderId="4" xfId="0" applyFont="1" applyBorder="1" applyAlignment="1">
      <alignment horizontal="center" wrapText="1"/>
    </xf>
    <xf numFmtId="0" fontId="0" fillId="9" borderId="1" xfId="0" applyFill="1" applyBorder="1"/>
    <xf numFmtId="0" fontId="0" fillId="0" borderId="1" xfId="0" applyBorder="1"/>
    <xf numFmtId="165" fontId="1" fillId="8" borderId="1" xfId="1" applyNumberFormat="1" applyFont="1" applyFill="1" applyBorder="1" applyProtection="1"/>
    <xf numFmtId="0" fontId="0" fillId="6" borderId="1" xfId="0" applyFill="1" applyBorder="1"/>
    <xf numFmtId="165" fontId="0" fillId="7" borderId="1" xfId="0" applyNumberFormat="1" applyFill="1" applyBorder="1"/>
    <xf numFmtId="165" fontId="13" fillId="10" borderId="1" xfId="1" applyNumberFormat="1" applyFont="1" applyFill="1" applyBorder="1" applyProtection="1"/>
    <xf numFmtId="0" fontId="13" fillId="1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165" fontId="0" fillId="8" borderId="1" xfId="1" applyNumberFormat="1" applyFont="1" applyFill="1" applyBorder="1" applyAlignment="1" applyProtection="1"/>
    <xf numFmtId="165" fontId="7" fillId="8" borderId="1" xfId="1" applyNumberFormat="1" applyFont="1" applyFill="1" applyBorder="1" applyAlignment="1" applyProtection="1"/>
    <xf numFmtId="0" fontId="3" fillId="0" borderId="1" xfId="0" applyFont="1" applyBorder="1"/>
    <xf numFmtId="0" fontId="7" fillId="0" borderId="0" xfId="0" applyFont="1"/>
    <xf numFmtId="0" fontId="9" fillId="3" borderId="0" xfId="0" applyFont="1" applyFill="1"/>
    <xf numFmtId="0" fontId="0" fillId="6" borderId="1" xfId="0" applyFill="1" applyBorder="1" applyAlignment="1" applyProtection="1">
      <alignment vertical="center" wrapText="1"/>
      <protection locked="0"/>
    </xf>
    <xf numFmtId="0" fontId="13" fillId="10" borderId="1" xfId="0" applyFont="1" applyFill="1" applyBorder="1" applyAlignment="1">
      <alignment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left" vertical="center" wrapText="1"/>
    </xf>
    <xf numFmtId="0" fontId="20" fillId="10" borderId="1" xfId="0" applyFont="1" applyFill="1" applyBorder="1" applyAlignment="1">
      <alignment vertical="center" wrapText="1"/>
    </xf>
    <xf numFmtId="0" fontId="21" fillId="0" borderId="0" xfId="0" applyFont="1" applyAlignment="1">
      <alignment horizontal="left"/>
    </xf>
    <xf numFmtId="0" fontId="7" fillId="0" borderId="0" xfId="0" applyFont="1" applyFill="1"/>
    <xf numFmtId="0" fontId="0" fillId="0" borderId="0" xfId="0" applyFont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9" fillId="0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zoomScale="130" zoomScaleNormal="130" workbookViewId="0">
      <selection activeCell="H25" sqref="H25"/>
    </sheetView>
  </sheetViews>
  <sheetFormatPr defaultColWidth="11.42578125" defaultRowHeight="15"/>
  <cols>
    <col min="1" max="1" width="34.42578125" customWidth="1"/>
    <col min="2" max="2" width="13" customWidth="1"/>
  </cols>
  <sheetData>
    <row r="1" spans="1:14" s="19" customFormat="1" ht="18.75">
      <c r="A1" s="65" t="s">
        <v>8</v>
      </c>
    </row>
    <row r="2" spans="1:14" s="75" customFormat="1">
      <c r="A2" s="66" t="s">
        <v>107</v>
      </c>
      <c r="B2" s="66"/>
      <c r="C2" s="66"/>
      <c r="D2" s="66"/>
      <c r="E2" s="66"/>
      <c r="F2" s="66"/>
      <c r="G2" s="66"/>
    </row>
    <row r="3" spans="1:14" s="75" customFormat="1">
      <c r="A3" s="66" t="s">
        <v>65</v>
      </c>
      <c r="B3" s="66"/>
      <c r="C3" s="66"/>
      <c r="D3" s="66"/>
      <c r="E3" s="66"/>
      <c r="F3" s="66"/>
      <c r="G3" s="66"/>
    </row>
    <row r="4" spans="1:14" s="75" customFormat="1">
      <c r="A4" s="66" t="s">
        <v>9</v>
      </c>
      <c r="B4" s="66"/>
      <c r="C4" s="66"/>
      <c r="D4" s="66"/>
      <c r="E4" s="66"/>
      <c r="F4" s="66"/>
      <c r="G4" s="66"/>
    </row>
    <row r="5" spans="1:14" s="75" customFormat="1">
      <c r="A5" s="66"/>
      <c r="B5" s="66"/>
      <c r="C5" s="66"/>
      <c r="D5" s="66"/>
      <c r="E5" s="66"/>
      <c r="F5" s="66"/>
      <c r="G5" s="66"/>
    </row>
    <row r="6" spans="1:14" s="75" customFormat="1">
      <c r="A6" s="67" t="s">
        <v>10</v>
      </c>
      <c r="B6" s="66"/>
      <c r="C6" s="66"/>
      <c r="D6" s="66"/>
      <c r="E6" s="66"/>
      <c r="F6" s="66"/>
      <c r="G6" s="66"/>
    </row>
    <row r="7" spans="1:14" s="75" customFormat="1">
      <c r="A7" s="66" t="s">
        <v>20</v>
      </c>
      <c r="B7" s="66"/>
      <c r="C7" s="66"/>
      <c r="D7" s="66"/>
      <c r="E7" s="66"/>
      <c r="F7" s="66"/>
      <c r="G7" s="66"/>
    </row>
    <row r="8" spans="1:14" s="75" customFormat="1">
      <c r="A8" s="66" t="s">
        <v>21</v>
      </c>
      <c r="B8" s="66"/>
      <c r="C8" s="66"/>
      <c r="D8" s="66"/>
      <c r="E8" s="66"/>
      <c r="F8" s="66"/>
      <c r="G8" s="66"/>
    </row>
    <row r="9" spans="1:14" s="75" customFormat="1">
      <c r="A9" s="75" t="s">
        <v>22</v>
      </c>
      <c r="B9" s="66"/>
      <c r="C9" s="66"/>
      <c r="D9" s="66"/>
      <c r="E9" s="66"/>
      <c r="F9" s="66"/>
      <c r="G9" s="66"/>
    </row>
    <row r="10" spans="1:14" s="75" customFormat="1">
      <c r="A10" s="66"/>
      <c r="B10" s="66"/>
      <c r="C10" s="66"/>
      <c r="D10" s="78" t="s">
        <v>42</v>
      </c>
      <c r="E10" s="78"/>
      <c r="F10" s="78"/>
      <c r="G10" s="78"/>
      <c r="H10" s="78"/>
      <c r="I10" s="1"/>
      <c r="J10" s="1"/>
    </row>
    <row r="11" spans="1:14" s="75" customFormat="1">
      <c r="A11" s="66"/>
      <c r="B11" s="66"/>
      <c r="C11" s="66"/>
      <c r="D11" s="79" t="s">
        <v>12</v>
      </c>
      <c r="E11" s="79"/>
      <c r="F11" s="79"/>
      <c r="G11" s="79"/>
      <c r="H11" s="79"/>
      <c r="I11" s="1"/>
      <c r="J11" s="1"/>
    </row>
    <row r="12" spans="1:14" s="75" customFormat="1">
      <c r="A12" s="82"/>
      <c r="B12" s="82"/>
    </row>
    <row r="13" spans="1:14" s="75" customFormat="1">
      <c r="A13" s="80" t="s">
        <v>96</v>
      </c>
      <c r="B13" s="80"/>
    </row>
    <row r="14" spans="1:14" s="75" customFormat="1">
      <c r="A14" s="74" t="s">
        <v>101</v>
      </c>
    </row>
    <row r="15" spans="1:14" s="75" customFormat="1">
      <c r="A15" s="77" t="s">
        <v>98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6" spans="1:14" s="75" customFormat="1">
      <c r="A16" s="75" t="s">
        <v>102</v>
      </c>
    </row>
    <row r="17" spans="1:14" s="75" customFormat="1">
      <c r="A17" s="81" t="s">
        <v>103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</row>
    <row r="18" spans="1:14" s="75" customFormat="1">
      <c r="A18" s="81" t="s">
        <v>26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</row>
    <row r="19" spans="1:14" s="75" customFormat="1">
      <c r="A19" s="73" t="s">
        <v>97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</row>
    <row r="20" spans="1:14" s="75" customFormat="1">
      <c r="A20" s="75" t="s">
        <v>68</v>
      </c>
    </row>
    <row r="21" spans="1:14" s="75" customFormat="1">
      <c r="A21" s="75" t="s">
        <v>104</v>
      </c>
    </row>
    <row r="22" spans="1:14" s="75" customFormat="1">
      <c r="A22" s="75" t="s">
        <v>100</v>
      </c>
    </row>
    <row r="23" spans="1:14" s="75" customFormat="1"/>
    <row r="24" spans="1:14" s="75" customFormat="1"/>
    <row r="25" spans="1:14" s="75" customFormat="1">
      <c r="A25" s="67" t="s">
        <v>99</v>
      </c>
    </row>
    <row r="26" spans="1:14" s="75" customFormat="1">
      <c r="A26" s="75" t="s">
        <v>11</v>
      </c>
    </row>
  </sheetData>
  <sheetProtection algorithmName="SHA-512" hashValue="6QnX06q0IOYm5AVJw+t4jEnB6JRh//OsQ0bvbW19NaSAW2B0O8YpEe12mt/BSZ6UixKJF3E3YmgsxgufPBnZGg==" saltValue="ciQ39mfnteeegwAp9uGYhQ==" spinCount="100000" sheet="1" objects="1" scenarios="1"/>
  <mergeCells count="6">
    <mergeCell ref="D10:H10"/>
    <mergeCell ref="D11:H11"/>
    <mergeCell ref="A13:B13"/>
    <mergeCell ref="A18:N18"/>
    <mergeCell ref="A17:N17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A11" sqref="A11"/>
    </sheetView>
  </sheetViews>
  <sheetFormatPr defaultColWidth="10.85546875" defaultRowHeight="15"/>
  <cols>
    <col min="1" max="1" width="67.28515625" customWidth="1"/>
    <col min="2" max="2" width="13.7109375" bestFit="1" customWidth="1"/>
    <col min="3" max="3" width="16.42578125" bestFit="1" customWidth="1"/>
    <col min="4" max="4" width="17.140625" customWidth="1"/>
  </cols>
  <sheetData>
    <row r="1" spans="1:6" ht="18.75">
      <c r="A1" s="4" t="s">
        <v>13</v>
      </c>
    </row>
    <row r="3" spans="1:6" ht="30">
      <c r="B3" s="5" t="s">
        <v>14</v>
      </c>
      <c r="C3" s="5" t="s">
        <v>15</v>
      </c>
      <c r="D3" s="6" t="s">
        <v>16</v>
      </c>
    </row>
    <row r="4" spans="1:6">
      <c r="A4" s="7" t="s">
        <v>109</v>
      </c>
      <c r="B4" s="8">
        <v>1</v>
      </c>
      <c r="C4" s="2">
        <v>400</v>
      </c>
      <c r="D4" s="9">
        <f>C4/400</f>
        <v>1</v>
      </c>
    </row>
    <row r="5" spans="1:6">
      <c r="A5" s="1" t="s">
        <v>17</v>
      </c>
      <c r="B5" s="1"/>
      <c r="C5" s="21">
        <v>400</v>
      </c>
      <c r="D5" s="23">
        <f>SUM(D4:D4)</f>
        <v>1</v>
      </c>
    </row>
    <row r="8" spans="1:6">
      <c r="A8" t="s">
        <v>22</v>
      </c>
      <c r="B8" t="s">
        <v>41</v>
      </c>
      <c r="D8" s="3"/>
    </row>
    <row r="9" spans="1:6">
      <c r="B9" s="78" t="s">
        <v>42</v>
      </c>
      <c r="C9" s="78"/>
      <c r="D9" s="78"/>
      <c r="E9" s="78"/>
      <c r="F9" s="78"/>
    </row>
    <row r="10" spans="1:6">
      <c r="B10" s="83" t="s">
        <v>12</v>
      </c>
      <c r="C10" s="83"/>
      <c r="D10" s="83"/>
      <c r="E10" s="83"/>
      <c r="F10" s="83"/>
    </row>
  </sheetData>
  <sheetProtection algorithmName="SHA-512" hashValue="YrobsFQYeGEYpTMGIqG+0cpOobLCOoCiY/KueoYbhAN8hXfzRJqb1/u57UsA4SHCUlZHYiqbYVl0YBOZyjBwoQ==" saltValue="5hXtJBwvycCtqz64cAGkbw==" spinCount="100000" sheet="1" objects="1" scenarios="1"/>
  <mergeCells count="2">
    <mergeCell ref="B9:F9"/>
    <mergeCell ref="B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DFE1-5FDC-4337-AD46-4F405518530F}">
  <dimension ref="A1:R21"/>
  <sheetViews>
    <sheetView zoomScaleNormal="100" workbookViewId="0">
      <selection activeCell="K13" sqref="K13"/>
    </sheetView>
  </sheetViews>
  <sheetFormatPr defaultColWidth="8.7109375" defaultRowHeight="15"/>
  <cols>
    <col min="1" max="1" width="6.85546875" customWidth="1"/>
    <col min="2" max="2" width="20.7109375" bestFit="1" customWidth="1"/>
    <col min="3" max="3" width="36.28515625" customWidth="1"/>
    <col min="4" max="4" width="10.28515625" customWidth="1"/>
    <col min="5" max="6" width="19" customWidth="1"/>
    <col min="8" max="8" width="10" customWidth="1"/>
    <col min="9" max="9" width="10.85546875" customWidth="1"/>
    <col min="10" max="12" width="10.7109375" customWidth="1"/>
    <col min="13" max="13" width="9.42578125" customWidth="1"/>
    <col min="15" max="15" width="29.28515625" customWidth="1"/>
    <col min="16" max="16" width="13.28515625" customWidth="1"/>
    <col min="17" max="17" width="11" bestFit="1" customWidth="1"/>
    <col min="18" max="18" width="15.28515625" customWidth="1"/>
  </cols>
  <sheetData>
    <row r="1" spans="1:18" ht="18.75">
      <c r="A1" s="10" t="s">
        <v>58</v>
      </c>
    </row>
    <row r="2" spans="1:18" ht="45.75" customHeight="1">
      <c r="A2" s="1"/>
      <c r="H2" s="84" t="s">
        <v>69</v>
      </c>
      <c r="I2" s="84"/>
      <c r="J2" s="84"/>
      <c r="K2" s="84"/>
      <c r="L2" s="84"/>
      <c r="M2" s="84"/>
    </row>
    <row r="3" spans="1:18" ht="45" customHeight="1">
      <c r="A3" s="11" t="s">
        <v>0</v>
      </c>
      <c r="B3" s="20" t="s">
        <v>1</v>
      </c>
      <c r="C3" s="34" t="s">
        <v>43</v>
      </c>
      <c r="D3" s="11" t="s">
        <v>19</v>
      </c>
      <c r="E3" s="11" t="s">
        <v>2</v>
      </c>
      <c r="F3" s="35" t="s">
        <v>57</v>
      </c>
      <c r="G3" s="12" t="s">
        <v>49</v>
      </c>
      <c r="H3" s="13" t="s">
        <v>55</v>
      </c>
      <c r="I3" s="13" t="s">
        <v>79</v>
      </c>
      <c r="J3" s="14" t="s">
        <v>54</v>
      </c>
      <c r="K3" s="14" t="s">
        <v>53</v>
      </c>
      <c r="L3" s="14" t="s">
        <v>52</v>
      </c>
      <c r="M3" s="14" t="s">
        <v>50</v>
      </c>
      <c r="O3" s="15" t="s">
        <v>71</v>
      </c>
      <c r="P3" s="15" t="s">
        <v>3</v>
      </c>
      <c r="Q3" s="15" t="s">
        <v>4</v>
      </c>
      <c r="R3" s="15" t="s">
        <v>51</v>
      </c>
    </row>
    <row r="4" spans="1:18" ht="18.75" customHeight="1">
      <c r="A4" s="36">
        <v>0</v>
      </c>
      <c r="B4" s="37" t="s">
        <v>27</v>
      </c>
      <c r="C4" s="38" t="s">
        <v>48</v>
      </c>
      <c r="D4" s="39" t="s">
        <v>6</v>
      </c>
      <c r="E4" s="38" t="s">
        <v>39</v>
      </c>
      <c r="F4" s="69" t="s">
        <v>78</v>
      </c>
      <c r="G4" s="59">
        <v>200</v>
      </c>
      <c r="H4" s="58">
        <v>600</v>
      </c>
      <c r="I4" s="58">
        <v>600</v>
      </c>
      <c r="J4" s="58">
        <v>600</v>
      </c>
      <c r="K4" s="58">
        <v>620</v>
      </c>
      <c r="L4" s="58">
        <v>630</v>
      </c>
      <c r="M4" s="58">
        <v>640</v>
      </c>
      <c r="N4" s="41" t="s">
        <v>28</v>
      </c>
      <c r="O4" s="42">
        <f>(150*H4)+(101*I4)+(51*J4)+(26*K4)+(11*L4)+(1*M4)</f>
        <v>204890</v>
      </c>
      <c r="P4" s="43">
        <f>150+101+51+26+11+1</f>
        <v>340</v>
      </c>
      <c r="Q4" s="44">
        <f t="shared" ref="Q4:Q10" si="0">O4/P4</f>
        <v>602.61764705882354</v>
      </c>
      <c r="R4" s="44">
        <f t="shared" ref="R4:R10" si="1">Q4*G4</f>
        <v>120523.52941176471</v>
      </c>
    </row>
    <row r="5" spans="1:18" ht="18.75" customHeight="1">
      <c r="A5" s="45">
        <v>1</v>
      </c>
      <c r="B5" s="45" t="s">
        <v>30</v>
      </c>
      <c r="C5" s="46" t="s">
        <v>31</v>
      </c>
      <c r="D5" s="22" t="s">
        <v>6</v>
      </c>
      <c r="E5" s="16" t="s">
        <v>40</v>
      </c>
      <c r="F5" s="68"/>
      <c r="G5" s="47">
        <v>200</v>
      </c>
      <c r="H5" s="27"/>
      <c r="I5" s="24"/>
      <c r="J5" s="24"/>
      <c r="K5" s="24"/>
      <c r="L5" s="24"/>
      <c r="M5" s="24"/>
      <c r="O5" s="48">
        <f>(150*H5)+(101*I5)+(51*J5)+(26*K5)+(11*L5)+(1*M5)</f>
        <v>0</v>
      </c>
      <c r="P5" s="49">
        <f>150+101+51+26+11+1</f>
        <v>340</v>
      </c>
      <c r="Q5" s="25">
        <f t="shared" si="0"/>
        <v>0</v>
      </c>
      <c r="R5" s="25">
        <f t="shared" si="1"/>
        <v>0</v>
      </c>
    </row>
    <row r="6" spans="1:18" ht="18.75" customHeight="1">
      <c r="A6" s="45">
        <v>2</v>
      </c>
      <c r="B6" s="45" t="s">
        <v>32</v>
      </c>
      <c r="C6" s="46" t="s">
        <v>33</v>
      </c>
      <c r="D6" s="22" t="s">
        <v>6</v>
      </c>
      <c r="E6" s="16" t="s">
        <v>39</v>
      </c>
      <c r="F6" s="68"/>
      <c r="G6" s="47">
        <v>200</v>
      </c>
      <c r="H6" s="27"/>
      <c r="I6" s="24"/>
      <c r="J6" s="24"/>
      <c r="K6" s="24"/>
      <c r="L6" s="24"/>
      <c r="M6" s="24"/>
      <c r="O6" s="48">
        <f t="shared" ref="O6:O10" si="2">(150*H6)+(101*I6)+(51*J6)+(26*K6)+(11*L6)+(1*M6)</f>
        <v>0</v>
      </c>
      <c r="P6" s="49">
        <f t="shared" ref="P6" si="3">150+101+51+26+11+1</f>
        <v>340</v>
      </c>
      <c r="Q6" s="25">
        <f t="shared" si="0"/>
        <v>0</v>
      </c>
      <c r="R6" s="25">
        <f t="shared" si="1"/>
        <v>0</v>
      </c>
    </row>
    <row r="7" spans="1:18" ht="18.75" customHeight="1">
      <c r="A7" s="45">
        <v>3</v>
      </c>
      <c r="B7" s="45" t="s">
        <v>34</v>
      </c>
      <c r="C7" s="46" t="s">
        <v>66</v>
      </c>
      <c r="D7" s="22" t="s">
        <v>6</v>
      </c>
      <c r="E7" s="16" t="s">
        <v>40</v>
      </c>
      <c r="F7" s="68"/>
      <c r="G7" s="47">
        <v>40</v>
      </c>
      <c r="H7" s="50"/>
      <c r="I7" s="51"/>
      <c r="J7" s="51"/>
      <c r="K7" s="24"/>
      <c r="L7" s="24"/>
      <c r="M7" s="24"/>
      <c r="O7" s="48">
        <f t="shared" si="2"/>
        <v>0</v>
      </c>
      <c r="P7" s="49">
        <f>26+11+1</f>
        <v>38</v>
      </c>
      <c r="Q7" s="25">
        <f t="shared" si="0"/>
        <v>0</v>
      </c>
      <c r="R7" s="25">
        <f t="shared" si="1"/>
        <v>0</v>
      </c>
    </row>
    <row r="8" spans="1:18" ht="18.75" customHeight="1">
      <c r="A8" s="45">
        <v>4</v>
      </c>
      <c r="B8" s="45" t="s">
        <v>29</v>
      </c>
      <c r="C8" s="46" t="s">
        <v>67</v>
      </c>
      <c r="D8" s="22" t="s">
        <v>6</v>
      </c>
      <c r="E8" s="16" t="s">
        <v>39</v>
      </c>
      <c r="F8" s="68"/>
      <c r="G8" s="47">
        <v>40</v>
      </c>
      <c r="H8" s="50"/>
      <c r="I8" s="51"/>
      <c r="J8" s="51"/>
      <c r="K8" s="24"/>
      <c r="L8" s="24"/>
      <c r="M8" s="24"/>
      <c r="O8" s="48">
        <f t="shared" si="2"/>
        <v>0</v>
      </c>
      <c r="P8" s="49">
        <f t="shared" ref="P8" si="4">26+11+1</f>
        <v>38</v>
      </c>
      <c r="Q8" s="25">
        <f t="shared" si="0"/>
        <v>0</v>
      </c>
      <c r="R8" s="25">
        <f t="shared" si="1"/>
        <v>0</v>
      </c>
    </row>
    <row r="9" spans="1:18" ht="18.75" customHeight="1">
      <c r="A9" s="45">
        <v>5</v>
      </c>
      <c r="B9" s="45" t="s">
        <v>35</v>
      </c>
      <c r="C9" s="46" t="s">
        <v>36</v>
      </c>
      <c r="D9" s="22" t="s">
        <v>6</v>
      </c>
      <c r="E9" s="16" t="s">
        <v>40</v>
      </c>
      <c r="F9" s="68"/>
      <c r="G9" s="47">
        <v>60</v>
      </c>
      <c r="H9" s="50"/>
      <c r="I9" s="51"/>
      <c r="J9" s="24"/>
      <c r="K9" s="24"/>
      <c r="L9" s="24"/>
      <c r="M9" s="24"/>
      <c r="O9" s="48">
        <f t="shared" si="2"/>
        <v>0</v>
      </c>
      <c r="P9" s="49">
        <f>51+26+11+1</f>
        <v>89</v>
      </c>
      <c r="Q9" s="25">
        <f t="shared" si="0"/>
        <v>0</v>
      </c>
      <c r="R9" s="25">
        <f t="shared" si="1"/>
        <v>0</v>
      </c>
    </row>
    <row r="10" spans="1:18" ht="18.75" customHeight="1">
      <c r="A10" s="45">
        <v>6</v>
      </c>
      <c r="B10" s="45" t="s">
        <v>37</v>
      </c>
      <c r="C10" s="46" t="s">
        <v>38</v>
      </c>
      <c r="D10" s="22" t="s">
        <v>6</v>
      </c>
      <c r="E10" s="16" t="s">
        <v>39</v>
      </c>
      <c r="F10" s="68"/>
      <c r="G10" s="47">
        <v>60</v>
      </c>
      <c r="H10" s="50"/>
      <c r="I10" s="51"/>
      <c r="J10" s="24"/>
      <c r="K10" s="24"/>
      <c r="L10" s="24"/>
      <c r="M10" s="24"/>
      <c r="O10" s="48">
        <f t="shared" si="2"/>
        <v>0</v>
      </c>
      <c r="P10" s="49">
        <f>51+26+11+1</f>
        <v>89</v>
      </c>
      <c r="Q10" s="25">
        <f t="shared" si="0"/>
        <v>0</v>
      </c>
      <c r="R10" s="25">
        <f t="shared" si="1"/>
        <v>0</v>
      </c>
    </row>
    <row r="12" spans="1:18" ht="15.75" thickBot="1"/>
    <row r="13" spans="1:18" ht="36" customHeight="1" thickBot="1">
      <c r="A13" s="1" t="s">
        <v>5</v>
      </c>
      <c r="O13" s="85" t="s">
        <v>105</v>
      </c>
      <c r="P13" s="86"/>
      <c r="Q13" s="52"/>
      <c r="R13" s="26">
        <f>SUM(R5:R10)</f>
        <v>0</v>
      </c>
    </row>
    <row r="14" spans="1:18">
      <c r="A14" t="s">
        <v>56</v>
      </c>
    </row>
    <row r="15" spans="1:18">
      <c r="A15" s="88" t="s">
        <v>26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</row>
    <row r="16" spans="1:18" ht="15" customHeight="1">
      <c r="A16" s="88" t="s">
        <v>68</v>
      </c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</row>
    <row r="17" spans="1:3">
      <c r="A17" t="s">
        <v>108</v>
      </c>
    </row>
    <row r="18" spans="1:3">
      <c r="A18" s="53"/>
      <c r="B18" s="54" t="s">
        <v>76</v>
      </c>
      <c r="C18" s="54"/>
    </row>
    <row r="19" spans="1:3">
      <c r="A19" s="55"/>
      <c r="B19" s="54" t="s">
        <v>18</v>
      </c>
      <c r="C19" s="54"/>
    </row>
    <row r="20" spans="1:3" ht="16.5" customHeight="1">
      <c r="A20" s="56"/>
      <c r="B20" s="87" t="s">
        <v>77</v>
      </c>
      <c r="C20" s="87"/>
    </row>
    <row r="21" spans="1:3">
      <c r="A21" s="57"/>
      <c r="B21" s="54" t="s">
        <v>7</v>
      </c>
      <c r="C21" s="54"/>
    </row>
  </sheetData>
  <sheetProtection algorithmName="SHA-512" hashValue="ytb+DAUMoT9PLNs8Ezqb6smiqLwHJZW7+b+ZFDah3wLYbQVBBlwCcmQMYD9VQZT7/VJu6TekLWwxZHYj9jwMWw==" saltValue="xqBvStDaQ9l4eiH1J0NaUQ==" spinCount="100000" sheet="1" objects="1" scenarios="1"/>
  <mergeCells count="5">
    <mergeCell ref="H2:M2"/>
    <mergeCell ref="O13:P13"/>
    <mergeCell ref="B20:C20"/>
    <mergeCell ref="A16:M16"/>
    <mergeCell ref="A15:N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D3F6-06F5-4D6E-AC09-15605213BE5B}">
  <dimension ref="A1:R19"/>
  <sheetViews>
    <sheetView tabSelected="1" zoomScaleNormal="100" workbookViewId="0">
      <selection activeCell="F11" sqref="F11"/>
    </sheetView>
  </sheetViews>
  <sheetFormatPr defaultColWidth="8.7109375" defaultRowHeight="15"/>
  <cols>
    <col min="2" max="2" width="20.7109375" bestFit="1" customWidth="1"/>
    <col min="3" max="3" width="36" customWidth="1"/>
    <col min="4" max="4" width="9.85546875" customWidth="1"/>
    <col min="5" max="5" width="24" customWidth="1"/>
    <col min="6" max="6" width="19" customWidth="1"/>
    <col min="8" max="8" width="10" customWidth="1"/>
    <col min="9" max="9" width="10.85546875" customWidth="1"/>
    <col min="10" max="12" width="10.7109375" customWidth="1"/>
    <col min="13" max="13" width="9.42578125" customWidth="1"/>
    <col min="15" max="15" width="29.28515625" customWidth="1"/>
    <col min="16" max="16" width="13.28515625" customWidth="1"/>
    <col min="17" max="17" width="11" bestFit="1" customWidth="1"/>
    <col min="18" max="18" width="15.28515625" customWidth="1"/>
  </cols>
  <sheetData>
    <row r="1" spans="1:18" ht="18.75">
      <c r="A1" s="10" t="s">
        <v>70</v>
      </c>
    </row>
    <row r="2" spans="1:18" ht="45.75" customHeight="1">
      <c r="A2" s="1"/>
      <c r="H2" s="84" t="s">
        <v>69</v>
      </c>
      <c r="I2" s="84"/>
      <c r="J2" s="84"/>
      <c r="K2" s="84"/>
      <c r="L2" s="84"/>
      <c r="M2" s="84"/>
    </row>
    <row r="3" spans="1:18" ht="45" customHeight="1">
      <c r="A3" s="11" t="s">
        <v>0</v>
      </c>
      <c r="B3" s="20" t="s">
        <v>1</v>
      </c>
      <c r="C3" s="34" t="s">
        <v>43</v>
      </c>
      <c r="D3" s="11" t="s">
        <v>19</v>
      </c>
      <c r="E3" s="11" t="s">
        <v>2</v>
      </c>
      <c r="F3" s="35" t="s">
        <v>57</v>
      </c>
      <c r="G3" s="12" t="s">
        <v>49</v>
      </c>
      <c r="H3" s="13" t="s">
        <v>55</v>
      </c>
      <c r="I3" s="13" t="s">
        <v>79</v>
      </c>
      <c r="J3" s="14" t="s">
        <v>54</v>
      </c>
      <c r="K3" s="14" t="s">
        <v>53</v>
      </c>
      <c r="L3" s="14" t="s">
        <v>52</v>
      </c>
      <c r="M3" s="14" t="s">
        <v>50</v>
      </c>
      <c r="O3" s="15" t="s">
        <v>71</v>
      </c>
      <c r="P3" s="15" t="s">
        <v>3</v>
      </c>
      <c r="Q3" s="15" t="s">
        <v>4</v>
      </c>
      <c r="R3" s="15" t="s">
        <v>51</v>
      </c>
    </row>
    <row r="4" spans="1:18" ht="18.75" customHeight="1">
      <c r="A4" s="36">
        <v>0</v>
      </c>
      <c r="B4" s="37" t="s">
        <v>27</v>
      </c>
      <c r="C4" s="38" t="s">
        <v>48</v>
      </c>
      <c r="D4" s="39" t="s">
        <v>6</v>
      </c>
      <c r="E4" s="38" t="s">
        <v>110</v>
      </c>
      <c r="F4" s="69" t="s">
        <v>78</v>
      </c>
      <c r="G4" s="40">
        <v>200</v>
      </c>
      <c r="H4" s="58">
        <v>600</v>
      </c>
      <c r="I4" s="58">
        <v>600</v>
      </c>
      <c r="J4" s="58">
        <v>600</v>
      </c>
      <c r="K4" s="58">
        <v>620</v>
      </c>
      <c r="L4" s="58">
        <v>630</v>
      </c>
      <c r="M4" s="58">
        <v>640</v>
      </c>
      <c r="N4" s="41" t="s">
        <v>28</v>
      </c>
      <c r="O4" s="42">
        <f>(150*H4)+(101*I4)+(51*J4)+(26*K4)+(11*L4)+(1*M4)</f>
        <v>204890</v>
      </c>
      <c r="P4" s="43">
        <f>150+101+51+26+11+1</f>
        <v>340</v>
      </c>
      <c r="Q4" s="44">
        <f t="shared" ref="Q4:Q8" si="0">O4/P4</f>
        <v>602.61764705882354</v>
      </c>
      <c r="R4" s="44">
        <f t="shared" ref="R4:R8" si="1">Q4*G4</f>
        <v>120523.52941176471</v>
      </c>
    </row>
    <row r="5" spans="1:18" ht="18.75" customHeight="1">
      <c r="A5" s="45">
        <v>7</v>
      </c>
      <c r="B5" s="70" t="s">
        <v>84</v>
      </c>
      <c r="C5" s="46" t="s">
        <v>85</v>
      </c>
      <c r="D5" s="22" t="s">
        <v>6</v>
      </c>
      <c r="E5" s="54" t="s">
        <v>44</v>
      </c>
      <c r="F5" s="28"/>
      <c r="G5" s="47">
        <v>200</v>
      </c>
      <c r="H5" s="27"/>
      <c r="I5" s="24"/>
      <c r="J5" s="24"/>
      <c r="K5" s="24"/>
      <c r="L5" s="24"/>
      <c r="M5" s="24"/>
      <c r="O5" s="48">
        <f>(150*H5)+(101*I5)+(51*J5)+(26*K5)+(11*L5)+(1*M5)</f>
        <v>0</v>
      </c>
      <c r="P5" s="49">
        <f>150+101+51+26+11+1</f>
        <v>340</v>
      </c>
      <c r="Q5" s="25">
        <f t="shared" si="0"/>
        <v>0</v>
      </c>
      <c r="R5" s="25">
        <f t="shared" si="1"/>
        <v>0</v>
      </c>
    </row>
    <row r="6" spans="1:18" ht="18.75" customHeight="1">
      <c r="A6" s="45">
        <v>8</v>
      </c>
      <c r="B6" s="70" t="s">
        <v>82</v>
      </c>
      <c r="C6" s="46" t="s">
        <v>83</v>
      </c>
      <c r="D6" s="22" t="s">
        <v>6</v>
      </c>
      <c r="E6" s="54" t="s">
        <v>44</v>
      </c>
      <c r="F6" s="28"/>
      <c r="G6" s="47">
        <v>200</v>
      </c>
      <c r="H6" s="27"/>
      <c r="I6" s="24"/>
      <c r="J6" s="24"/>
      <c r="K6" s="24"/>
      <c r="L6" s="24"/>
      <c r="M6" s="24"/>
      <c r="O6" s="48">
        <f t="shared" ref="O6:O8" si="2">(150*H6)+(101*I6)+(51*J6)+(26*K6)+(11*L6)+(1*M6)</f>
        <v>0</v>
      </c>
      <c r="P6" s="49">
        <f t="shared" ref="P6" si="3">150+101+51+26+11+1</f>
        <v>340</v>
      </c>
      <c r="Q6" s="25">
        <f t="shared" si="0"/>
        <v>0</v>
      </c>
      <c r="R6" s="25">
        <f t="shared" si="1"/>
        <v>0</v>
      </c>
    </row>
    <row r="7" spans="1:18" ht="18.75" customHeight="1">
      <c r="A7" s="45">
        <v>9</v>
      </c>
      <c r="B7" s="70" t="s">
        <v>86</v>
      </c>
      <c r="C7" s="46" t="s">
        <v>87</v>
      </c>
      <c r="D7" s="22" t="s">
        <v>6</v>
      </c>
      <c r="E7" s="54" t="s">
        <v>44</v>
      </c>
      <c r="F7" s="28"/>
      <c r="G7" s="47">
        <v>100</v>
      </c>
      <c r="H7" s="50"/>
      <c r="I7" s="51"/>
      <c r="J7" s="24"/>
      <c r="K7" s="24"/>
      <c r="L7" s="24"/>
      <c r="M7" s="24"/>
      <c r="O7" s="48">
        <f t="shared" si="2"/>
        <v>0</v>
      </c>
      <c r="P7" s="49">
        <f>51+26+11+1</f>
        <v>89</v>
      </c>
      <c r="Q7" s="25">
        <f t="shared" si="0"/>
        <v>0</v>
      </c>
      <c r="R7" s="25">
        <f t="shared" si="1"/>
        <v>0</v>
      </c>
    </row>
    <row r="8" spans="1:18" ht="18.75" customHeight="1">
      <c r="A8" s="45">
        <v>10</v>
      </c>
      <c r="B8" s="70" t="s">
        <v>80</v>
      </c>
      <c r="C8" s="46" t="s">
        <v>81</v>
      </c>
      <c r="D8" s="22" t="s">
        <v>6</v>
      </c>
      <c r="E8" s="54" t="s">
        <v>45</v>
      </c>
      <c r="F8" s="28"/>
      <c r="G8" s="47">
        <v>100</v>
      </c>
      <c r="H8" s="50"/>
      <c r="I8" s="51"/>
      <c r="J8" s="24"/>
      <c r="K8" s="24"/>
      <c r="L8" s="24"/>
      <c r="M8" s="24"/>
      <c r="O8" s="48">
        <f t="shared" si="2"/>
        <v>0</v>
      </c>
      <c r="P8" s="49">
        <f>51+26+11+1</f>
        <v>89</v>
      </c>
      <c r="Q8" s="25">
        <f t="shared" si="0"/>
        <v>0</v>
      </c>
      <c r="R8" s="25">
        <f t="shared" si="1"/>
        <v>0</v>
      </c>
    </row>
    <row r="10" spans="1:18" ht="15.75" thickBot="1"/>
    <row r="11" spans="1:18" ht="36" customHeight="1" thickBot="1">
      <c r="A11" s="1" t="s">
        <v>5</v>
      </c>
      <c r="O11" s="85" t="s">
        <v>106</v>
      </c>
      <c r="P11" s="86"/>
      <c r="Q11" s="52"/>
      <c r="R11" s="26">
        <f>SUM(R5:R8)</f>
        <v>0</v>
      </c>
    </row>
    <row r="12" spans="1:18">
      <c r="A12" t="s">
        <v>56</v>
      </c>
    </row>
    <row r="13" spans="1:18">
      <c r="A13" s="88" t="s">
        <v>26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</row>
    <row r="14" spans="1:18">
      <c r="A14" s="88" t="s">
        <v>68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</row>
    <row r="15" spans="1:18">
      <c r="A15" t="s">
        <v>108</v>
      </c>
    </row>
    <row r="16" spans="1:18">
      <c r="A16" s="53"/>
      <c r="B16" s="54" t="s">
        <v>76</v>
      </c>
      <c r="C16" s="54"/>
    </row>
    <row r="17" spans="1:3">
      <c r="A17" s="55"/>
      <c r="B17" s="54" t="s">
        <v>18</v>
      </c>
      <c r="C17" s="54"/>
    </row>
    <row r="18" spans="1:3" ht="16.5" customHeight="1">
      <c r="A18" s="56"/>
      <c r="B18" s="87" t="s">
        <v>77</v>
      </c>
      <c r="C18" s="87"/>
    </row>
    <row r="19" spans="1:3">
      <c r="A19" s="57"/>
      <c r="B19" s="54" t="s">
        <v>7</v>
      </c>
      <c r="C19" s="54"/>
    </row>
  </sheetData>
  <sheetProtection algorithmName="SHA-512" hashValue="hKRrLLJSCwlgg+oxvf943bb9uvbiZ5ABN6oL1NrMt+VfvFcq/zfBMKNjQ3awrqAA8YZWIxywVg371U9c11UQTA==" saltValue="4eslIfuutQ4AYm+1jwEBqA==" spinCount="100000" sheet="1" objects="1" scenarios="1"/>
  <mergeCells count="5">
    <mergeCell ref="H2:M2"/>
    <mergeCell ref="O11:P11"/>
    <mergeCell ref="B18:C18"/>
    <mergeCell ref="A13:N13"/>
    <mergeCell ref="A14:M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6ED6-A591-4968-B88D-43CB471C2BB9}">
  <dimension ref="A1:R17"/>
  <sheetViews>
    <sheetView zoomScaleNormal="100" workbookViewId="0">
      <selection activeCell="M6" sqref="M6"/>
    </sheetView>
  </sheetViews>
  <sheetFormatPr defaultColWidth="8.7109375" defaultRowHeight="15"/>
  <cols>
    <col min="2" max="2" width="20.7109375" bestFit="1" customWidth="1"/>
    <col min="3" max="3" width="38.140625" customWidth="1"/>
    <col min="4" max="4" width="10.42578125" customWidth="1"/>
    <col min="5" max="6" width="19" customWidth="1"/>
    <col min="8" max="8" width="10" customWidth="1"/>
    <col min="9" max="9" width="10.85546875" customWidth="1"/>
    <col min="10" max="12" width="10.7109375" customWidth="1"/>
    <col min="13" max="13" width="9.42578125" customWidth="1"/>
    <col min="15" max="15" width="29.28515625" customWidth="1"/>
    <col min="16" max="16" width="13.28515625" customWidth="1"/>
    <col min="17" max="17" width="11" bestFit="1" customWidth="1"/>
    <col min="18" max="18" width="15.28515625" customWidth="1"/>
  </cols>
  <sheetData>
    <row r="1" spans="1:18" ht="18.75">
      <c r="A1" s="10" t="s">
        <v>59</v>
      </c>
    </row>
    <row r="2" spans="1:18" ht="45.75" customHeight="1">
      <c r="A2" s="1"/>
      <c r="H2" s="84" t="s">
        <v>69</v>
      </c>
      <c r="I2" s="84"/>
      <c r="J2" s="84"/>
      <c r="K2" s="84"/>
      <c r="L2" s="84"/>
      <c r="M2" s="84"/>
    </row>
    <row r="3" spans="1:18" ht="45" customHeight="1">
      <c r="A3" s="11" t="s">
        <v>0</v>
      </c>
      <c r="B3" s="20" t="s">
        <v>1</v>
      </c>
      <c r="C3" s="34" t="s">
        <v>43</v>
      </c>
      <c r="D3" s="11" t="s">
        <v>19</v>
      </c>
      <c r="E3" s="11" t="s">
        <v>2</v>
      </c>
      <c r="F3" s="35" t="s">
        <v>57</v>
      </c>
      <c r="G3" s="12" t="s">
        <v>49</v>
      </c>
      <c r="H3" s="13" t="s">
        <v>55</v>
      </c>
      <c r="I3" s="13" t="s">
        <v>79</v>
      </c>
      <c r="J3" s="14" t="s">
        <v>54</v>
      </c>
      <c r="K3" s="14" t="s">
        <v>53</v>
      </c>
      <c r="L3" s="14" t="s">
        <v>52</v>
      </c>
      <c r="M3" s="14" t="s">
        <v>50</v>
      </c>
      <c r="O3" s="15" t="s">
        <v>71</v>
      </c>
      <c r="P3" s="15" t="s">
        <v>3</v>
      </c>
      <c r="Q3" s="15" t="s">
        <v>4</v>
      </c>
      <c r="R3" s="15" t="s">
        <v>51</v>
      </c>
    </row>
    <row r="4" spans="1:18" ht="18.75" customHeight="1">
      <c r="A4" s="36">
        <v>0</v>
      </c>
      <c r="B4" s="37" t="s">
        <v>27</v>
      </c>
      <c r="C4" s="38" t="s">
        <v>72</v>
      </c>
      <c r="D4" s="39" t="s">
        <v>6</v>
      </c>
      <c r="E4" s="38" t="s">
        <v>72</v>
      </c>
      <c r="F4" s="69" t="s">
        <v>78</v>
      </c>
      <c r="G4" s="40">
        <v>200</v>
      </c>
      <c r="H4" s="58">
        <v>600</v>
      </c>
      <c r="I4" s="58">
        <v>600</v>
      </c>
      <c r="J4" s="58">
        <v>600</v>
      </c>
      <c r="K4" s="58">
        <v>620</v>
      </c>
      <c r="L4" s="58">
        <v>630</v>
      </c>
      <c r="M4" s="58">
        <v>640</v>
      </c>
      <c r="N4" s="41" t="s">
        <v>28</v>
      </c>
      <c r="O4" s="42">
        <f>(150*H4)+(101*I4)+(51*J4)+(26*K4)+(11*L4)+(1*M4)</f>
        <v>204890</v>
      </c>
      <c r="P4" s="43">
        <f>150+101+51+26+11+1</f>
        <v>340</v>
      </c>
      <c r="Q4" s="44">
        <f t="shared" ref="Q4:Q6" si="0">O4/P4</f>
        <v>602.61764705882354</v>
      </c>
      <c r="R4" s="44">
        <f t="shared" ref="R4:R6" si="1">Q4*G4</f>
        <v>120523.52941176471</v>
      </c>
    </row>
    <row r="5" spans="1:18" ht="18.75" customHeight="1">
      <c r="A5" s="45">
        <v>11</v>
      </c>
      <c r="B5" s="70" t="s">
        <v>95</v>
      </c>
      <c r="C5" s="71" t="s">
        <v>94</v>
      </c>
      <c r="D5" s="22" t="s">
        <v>6</v>
      </c>
      <c r="E5" s="54" t="s">
        <v>46</v>
      </c>
      <c r="F5" s="28"/>
      <c r="G5" s="47">
        <v>200</v>
      </c>
      <c r="H5" s="27"/>
      <c r="I5" s="24"/>
      <c r="J5" s="24"/>
      <c r="K5" s="24"/>
      <c r="L5" s="24"/>
      <c r="M5" s="24"/>
      <c r="O5" s="48">
        <f>(150*H5)+(101*I5)+(51*J5)+(26*K5)+(11*L5)+(1*M5)</f>
        <v>0</v>
      </c>
      <c r="P5" s="49">
        <f>150+101+51+26+11+1</f>
        <v>340</v>
      </c>
      <c r="Q5" s="25">
        <f t="shared" si="0"/>
        <v>0</v>
      </c>
      <c r="R5" s="25">
        <f t="shared" si="1"/>
        <v>0</v>
      </c>
    </row>
    <row r="6" spans="1:18" ht="18.75" customHeight="1">
      <c r="A6" s="45">
        <v>12</v>
      </c>
      <c r="B6" s="70" t="s">
        <v>88</v>
      </c>
      <c r="C6" s="71" t="s">
        <v>89</v>
      </c>
      <c r="D6" s="22" t="s">
        <v>6</v>
      </c>
      <c r="E6" s="54" t="s">
        <v>46</v>
      </c>
      <c r="F6" s="28"/>
      <c r="G6" s="47">
        <v>60</v>
      </c>
      <c r="H6" s="50"/>
      <c r="I6" s="51"/>
      <c r="J6" s="24"/>
      <c r="K6" s="24"/>
      <c r="L6" s="24"/>
      <c r="M6" s="24"/>
      <c r="O6" s="48">
        <f t="shared" ref="O6" si="2">(150*H6)+(101*I6)+(51*J6)+(26*K6)+(11*L6)+(1*M6)</f>
        <v>0</v>
      </c>
      <c r="P6" s="49">
        <f>51+26+11+1</f>
        <v>89</v>
      </c>
      <c r="Q6" s="25">
        <f t="shared" si="0"/>
        <v>0</v>
      </c>
      <c r="R6" s="25">
        <f t="shared" si="1"/>
        <v>0</v>
      </c>
    </row>
    <row r="8" spans="1:18" ht="15.75" thickBot="1"/>
    <row r="9" spans="1:18" ht="36" customHeight="1" thickBot="1">
      <c r="A9" s="1" t="s">
        <v>5</v>
      </c>
      <c r="O9" s="85" t="s">
        <v>105</v>
      </c>
      <c r="P9" s="86"/>
      <c r="Q9" s="52"/>
      <c r="R9" s="26">
        <f>SUM(R5:R6)</f>
        <v>0</v>
      </c>
    </row>
    <row r="10" spans="1:18">
      <c r="A10" t="s">
        <v>56</v>
      </c>
    </row>
    <row r="11" spans="1:18">
      <c r="A11" s="88" t="s">
        <v>26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  <row r="12" spans="1:18">
      <c r="A12" s="88" t="s">
        <v>68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</row>
    <row r="13" spans="1:18">
      <c r="A13" t="s">
        <v>108</v>
      </c>
    </row>
    <row r="14" spans="1:18">
      <c r="A14" s="53"/>
      <c r="B14" s="54" t="s">
        <v>76</v>
      </c>
      <c r="C14" s="54"/>
    </row>
    <row r="15" spans="1:18">
      <c r="A15" s="55"/>
      <c r="B15" s="54" t="s">
        <v>18</v>
      </c>
      <c r="C15" s="54"/>
    </row>
    <row r="16" spans="1:18" ht="16.5" customHeight="1">
      <c r="A16" s="56"/>
      <c r="B16" s="87" t="s">
        <v>77</v>
      </c>
      <c r="C16" s="87"/>
    </row>
    <row r="17" spans="1:3">
      <c r="A17" s="57"/>
      <c r="B17" s="54" t="s">
        <v>7</v>
      </c>
      <c r="C17" s="54"/>
    </row>
  </sheetData>
  <sheetProtection algorithmName="SHA-512" hashValue="TiDQam4HjBXn2mPfRQG4H1vIEYTu1INrvtFbDvRi6M9zqDMb9PNOgVkQxIumehBEOFGqLsxY5cG/T2i3NbOchw==" saltValue="tWG4JCqqNuK5oKPh9g+jww==" spinCount="100000" sheet="1" objects="1" scenarios="1"/>
  <mergeCells count="5">
    <mergeCell ref="H2:M2"/>
    <mergeCell ref="O9:P9"/>
    <mergeCell ref="B16:C16"/>
    <mergeCell ref="A11:N11"/>
    <mergeCell ref="A12:M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E677C-E15A-4181-A39F-4F7073650C37}">
  <dimension ref="A1:R17"/>
  <sheetViews>
    <sheetView zoomScaleNormal="100" workbookViewId="0">
      <selection activeCell="F9" sqref="F9"/>
    </sheetView>
  </sheetViews>
  <sheetFormatPr defaultColWidth="8.7109375" defaultRowHeight="15"/>
  <cols>
    <col min="2" max="2" width="20.7109375" bestFit="1" customWidth="1"/>
    <col min="3" max="3" width="38.28515625" customWidth="1"/>
    <col min="4" max="4" width="11" customWidth="1"/>
    <col min="5" max="5" width="17.85546875" customWidth="1"/>
    <col min="6" max="6" width="19" customWidth="1"/>
    <col min="8" max="8" width="10" customWidth="1"/>
    <col min="9" max="9" width="10.85546875" customWidth="1"/>
    <col min="10" max="12" width="10.7109375" customWidth="1"/>
    <col min="13" max="13" width="9.42578125" customWidth="1"/>
    <col min="15" max="15" width="29.28515625" customWidth="1"/>
    <col min="16" max="16" width="13.28515625" customWidth="1"/>
    <col min="17" max="17" width="11" bestFit="1" customWidth="1"/>
    <col min="18" max="18" width="15.28515625" customWidth="1"/>
  </cols>
  <sheetData>
    <row r="1" spans="1:18" ht="18.75">
      <c r="A1" s="10" t="s">
        <v>59</v>
      </c>
    </row>
    <row r="2" spans="1:18" ht="45.75" customHeight="1">
      <c r="A2" s="1"/>
      <c r="H2" s="84" t="s">
        <v>69</v>
      </c>
      <c r="I2" s="84"/>
      <c r="J2" s="84"/>
      <c r="K2" s="84"/>
      <c r="L2" s="84"/>
      <c r="M2" s="84"/>
    </row>
    <row r="3" spans="1:18" ht="45" customHeight="1">
      <c r="A3" s="11" t="s">
        <v>0</v>
      </c>
      <c r="B3" s="20" t="s">
        <v>1</v>
      </c>
      <c r="C3" s="34" t="s">
        <v>43</v>
      </c>
      <c r="D3" s="11" t="s">
        <v>19</v>
      </c>
      <c r="E3" s="11" t="s">
        <v>2</v>
      </c>
      <c r="F3" s="35" t="s">
        <v>57</v>
      </c>
      <c r="G3" s="12" t="s">
        <v>49</v>
      </c>
      <c r="H3" s="13" t="s">
        <v>55</v>
      </c>
      <c r="I3" s="13" t="s">
        <v>79</v>
      </c>
      <c r="J3" s="14" t="s">
        <v>54</v>
      </c>
      <c r="K3" s="14" t="s">
        <v>53</v>
      </c>
      <c r="L3" s="14" t="s">
        <v>52</v>
      </c>
      <c r="M3" s="14" t="s">
        <v>50</v>
      </c>
      <c r="O3" s="15" t="s">
        <v>71</v>
      </c>
      <c r="P3" s="15" t="s">
        <v>3</v>
      </c>
      <c r="Q3" s="15" t="s">
        <v>4</v>
      </c>
      <c r="R3" s="15" t="s">
        <v>51</v>
      </c>
    </row>
    <row r="4" spans="1:18" ht="18.75" customHeight="1">
      <c r="A4" s="36">
        <v>0</v>
      </c>
      <c r="B4" s="37" t="s">
        <v>27</v>
      </c>
      <c r="C4" s="38" t="s">
        <v>72</v>
      </c>
      <c r="D4" s="39" t="s">
        <v>6</v>
      </c>
      <c r="E4" s="38" t="s">
        <v>74</v>
      </c>
      <c r="F4" s="69" t="s">
        <v>78</v>
      </c>
      <c r="G4" s="40">
        <v>200</v>
      </c>
      <c r="H4" s="58">
        <v>600</v>
      </c>
      <c r="I4" s="58">
        <v>600</v>
      </c>
      <c r="J4" s="58">
        <v>600</v>
      </c>
      <c r="K4" s="58">
        <v>620</v>
      </c>
      <c r="L4" s="58">
        <v>630</v>
      </c>
      <c r="M4" s="58">
        <v>640</v>
      </c>
      <c r="N4" s="41" t="s">
        <v>28</v>
      </c>
      <c r="O4" s="42">
        <f>(150*H4)+(101*I4)+(51*J4)+(26*K4)+(11*L4)+(1*M4)</f>
        <v>204890</v>
      </c>
      <c r="P4" s="43">
        <f>150+101+51+26+11+1</f>
        <v>340</v>
      </c>
      <c r="Q4" s="44">
        <f t="shared" ref="Q4:Q6" si="0">O4/P4</f>
        <v>602.61764705882354</v>
      </c>
      <c r="R4" s="44">
        <f t="shared" ref="R4:R6" si="1">Q4*G4</f>
        <v>120523.52941176471</v>
      </c>
    </row>
    <row r="5" spans="1:18" ht="36" customHeight="1">
      <c r="A5" s="60">
        <v>13</v>
      </c>
      <c r="B5" s="72" t="s">
        <v>91</v>
      </c>
      <c r="C5" s="72" t="s">
        <v>90</v>
      </c>
      <c r="D5" s="22" t="s">
        <v>6</v>
      </c>
      <c r="E5" s="61" t="s">
        <v>75</v>
      </c>
      <c r="F5" s="28"/>
      <c r="G5" s="62">
        <v>175</v>
      </c>
      <c r="H5" s="32"/>
      <c r="I5" s="33"/>
      <c r="J5" s="33"/>
      <c r="K5" s="33"/>
      <c r="L5" s="33"/>
      <c r="M5" s="33"/>
      <c r="O5" s="48">
        <f>(150*H5)+(101*I5)+(51*J5)+(26*K5)+(11*L5)+(1*M5)</f>
        <v>0</v>
      </c>
      <c r="P5" s="49">
        <f>150+101+51+26+11+1</f>
        <v>340</v>
      </c>
      <c r="Q5" s="25">
        <f t="shared" si="0"/>
        <v>0</v>
      </c>
      <c r="R5" s="25">
        <f t="shared" si="1"/>
        <v>0</v>
      </c>
    </row>
    <row r="6" spans="1:18" ht="36" customHeight="1">
      <c r="A6" s="60">
        <v>14</v>
      </c>
      <c r="B6" s="72" t="s">
        <v>93</v>
      </c>
      <c r="C6" s="72" t="s">
        <v>92</v>
      </c>
      <c r="D6" s="22" t="s">
        <v>6</v>
      </c>
      <c r="E6" s="61" t="s">
        <v>47</v>
      </c>
      <c r="F6" s="28"/>
      <c r="G6" s="62">
        <v>30</v>
      </c>
      <c r="H6" s="63"/>
      <c r="I6" s="64"/>
      <c r="J6" s="64"/>
      <c r="K6" s="33"/>
      <c r="L6" s="33"/>
      <c r="M6" s="33"/>
      <c r="O6" s="48">
        <f t="shared" ref="O6" si="2">(150*H6)+(101*I6)+(51*J6)+(26*K6)+(11*L6)+(1*M6)</f>
        <v>0</v>
      </c>
      <c r="P6" s="49">
        <f>11+1</f>
        <v>12</v>
      </c>
      <c r="Q6" s="25">
        <f t="shared" si="0"/>
        <v>0</v>
      </c>
      <c r="R6" s="25">
        <f t="shared" si="1"/>
        <v>0</v>
      </c>
    </row>
    <row r="8" spans="1:18" ht="15.75" thickBot="1"/>
    <row r="9" spans="1:18" ht="36" customHeight="1" thickBot="1">
      <c r="A9" s="1" t="s">
        <v>5</v>
      </c>
      <c r="O9" s="85" t="s">
        <v>105</v>
      </c>
      <c r="P9" s="86"/>
      <c r="Q9" s="52"/>
      <c r="R9" s="26">
        <f>SUM(R5:R6)</f>
        <v>0</v>
      </c>
    </row>
    <row r="10" spans="1:18">
      <c r="A10" t="s">
        <v>56</v>
      </c>
    </row>
    <row r="11" spans="1:18">
      <c r="A11" s="88" t="s">
        <v>26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  <row r="12" spans="1:18">
      <c r="A12" s="88" t="s">
        <v>68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</row>
    <row r="13" spans="1:18">
      <c r="A13" t="s">
        <v>108</v>
      </c>
    </row>
    <row r="14" spans="1:18">
      <c r="A14" s="53"/>
      <c r="B14" s="54" t="s">
        <v>76</v>
      </c>
      <c r="C14" s="54"/>
    </row>
    <row r="15" spans="1:18">
      <c r="A15" s="55"/>
      <c r="B15" s="54" t="s">
        <v>18</v>
      </c>
      <c r="C15" s="54"/>
    </row>
    <row r="16" spans="1:18" ht="16.5" customHeight="1">
      <c r="A16" s="56"/>
      <c r="B16" s="87" t="s">
        <v>77</v>
      </c>
      <c r="C16" s="87"/>
    </row>
    <row r="17" spans="1:3">
      <c r="A17" s="57"/>
      <c r="B17" s="54" t="s">
        <v>7</v>
      </c>
      <c r="C17" s="54"/>
    </row>
  </sheetData>
  <sheetProtection algorithmName="SHA-512" hashValue="1RQhsBARnYHRjUI2b1upbVc/r2YZolgzIwhf+28aN8wrFR9UPq7yhC6LMU//1HX9Wm/09r4/Oqz8P7Ks3RcmsQ==" saltValue="0ENTs/lwzsI/uyyizePvlA==" spinCount="100000" sheet="1" objects="1" scenarios="1"/>
  <mergeCells count="5">
    <mergeCell ref="H2:M2"/>
    <mergeCell ref="O9:P9"/>
    <mergeCell ref="B16:C16"/>
    <mergeCell ref="A11:N11"/>
    <mergeCell ref="A12:M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3:D9"/>
  <sheetViews>
    <sheetView showGridLines="0" workbookViewId="0">
      <selection activeCell="F41" sqref="F41"/>
    </sheetView>
  </sheetViews>
  <sheetFormatPr defaultColWidth="10.85546875" defaultRowHeight="15"/>
  <cols>
    <col min="1" max="1" width="5.42578125" customWidth="1"/>
    <col min="2" max="2" width="45.42578125" bestFit="1" customWidth="1"/>
    <col min="3" max="3" width="51.42578125" customWidth="1"/>
    <col min="4" max="4" width="28" customWidth="1"/>
  </cols>
  <sheetData>
    <row r="3" spans="2:4" ht="20.85" customHeight="1">
      <c r="B3" s="17" t="s">
        <v>23</v>
      </c>
      <c r="C3" s="17" t="s">
        <v>24</v>
      </c>
      <c r="D3" s="17" t="s">
        <v>25</v>
      </c>
    </row>
    <row r="4" spans="2:4" ht="20.85" customHeight="1">
      <c r="B4" s="18" t="s">
        <v>58</v>
      </c>
      <c r="C4" s="29" t="s">
        <v>61</v>
      </c>
      <c r="D4" s="30">
        <f>'LOT 1 - Motorcycle Suits '!R13</f>
        <v>0</v>
      </c>
    </row>
    <row r="5" spans="2:4" ht="18.75">
      <c r="B5" s="18" t="s">
        <v>73</v>
      </c>
      <c r="C5" s="29" t="s">
        <v>62</v>
      </c>
      <c r="D5" s="30">
        <f>'LOT 2 - Motorcycle Protect'!R11</f>
        <v>0</v>
      </c>
    </row>
    <row r="6" spans="2:4" ht="18.75">
      <c r="B6" s="18" t="s">
        <v>59</v>
      </c>
      <c r="C6" s="29" t="s">
        <v>63</v>
      </c>
      <c r="D6" s="30">
        <f>'LOT 3 - Motorcycle Footwear'!R9</f>
        <v>0</v>
      </c>
    </row>
    <row r="7" spans="2:4" ht="18.75">
      <c r="B7" s="18" t="s">
        <v>60</v>
      </c>
      <c r="C7" s="29" t="s">
        <v>64</v>
      </c>
      <c r="D7" s="30">
        <f>'LOT 4 - Motorcycle Helmet'!R9</f>
        <v>0</v>
      </c>
    </row>
    <row r="9" spans="2:4" ht="18.75">
      <c r="B9" s="31"/>
      <c r="C9" s="19" t="s">
        <v>7</v>
      </c>
      <c r="D9" s="19"/>
    </row>
  </sheetData>
  <sheetProtection algorithmName="SHA-512" hashValue="IoFS7KbO2rXYshzfcM6fpzntaaAtPT4a4OSDvtJJ65Yo/WmtQK7p2ChhHiELjGHegoRqMNYyMujhyFcBrnb/bg==" saltValue="iA2D5Aul3a04vFDWYIyWYw==" spinCount="100000" sheet="1"/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5691896C00D45AA11CD1B9AD8570A" ma:contentTypeVersion="13" ma:contentTypeDescription="Create a new document." ma:contentTypeScope="" ma:versionID="92cd4dfd5fb8a9197154e8ef408c01c2">
  <xsd:schema xmlns:xsd="http://www.w3.org/2001/XMLSchema" xmlns:xs="http://www.w3.org/2001/XMLSchema" xmlns:p="http://schemas.microsoft.com/office/2006/metadata/properties" xmlns:ns2="9c592512-f7c3-428f-bb34-fa8b6307f9fb" xmlns:ns3="1b865148-fad6-4045-b209-459a5f271c4b" targetNamespace="http://schemas.microsoft.com/office/2006/metadata/properties" ma:root="true" ma:fieldsID="e42682d4f363175d6de351b285ce8b37" ns2:_="" ns3:_="">
    <xsd:import namespace="9c592512-f7c3-428f-bb34-fa8b6307f9fb"/>
    <xsd:import namespace="1b865148-fad6-4045-b209-459a5f271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92512-f7c3-428f-bb34-fa8b6307f9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e3471aa-faad-45a0-8325-b92e6fdb40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65148-fad6-4045-b209-459a5f271c4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0146a57-7d6f-4d89-9917-f2474b528ee6}" ma:internalName="TaxCatchAll" ma:showField="CatchAllData" ma:web="1b865148-fad6-4045-b209-459a5f271c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865148-fad6-4045-b209-459a5f271c4b" xsi:nil="true"/>
    <lcf76f155ced4ddcb4097134ff3c332f xmlns="9c592512-f7c3-428f-bb34-fa8b6307f9f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2AC88F-EBC9-4EFB-9BC4-9023384992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92512-f7c3-428f-bb34-fa8b6307f9fb"/>
    <ds:schemaRef ds:uri="1b865148-fad6-4045-b209-459a5f271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69D65-B239-457E-AD72-724C4C3DF2E5}">
  <ds:schemaRefs>
    <ds:schemaRef ds:uri="http://purl.org/dc/terms/"/>
    <ds:schemaRef ds:uri="http://schemas.microsoft.com/office/infopath/2007/PartnerControls"/>
    <ds:schemaRef ds:uri="http://purl.org/dc/dcmitype/"/>
    <ds:schemaRef ds:uri="http://www.w3.org/XML/1998/namespace"/>
    <ds:schemaRef ds:uri="9c592512-f7c3-428f-bb34-fa8b6307f9fb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1b865148-fad6-4045-b209-459a5f271c4b"/>
  </ds:schemaRefs>
</ds:datastoreItem>
</file>

<file path=customXml/itemProps3.xml><?xml version="1.0" encoding="utf-8"?>
<ds:datastoreItem xmlns:ds="http://schemas.openxmlformats.org/officeDocument/2006/customXml" ds:itemID="{D14C387F-C3E3-4971-9E02-7A41DFBED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Pricing Notes</vt:lpstr>
      <vt:lpstr>Scoring Mechanism</vt:lpstr>
      <vt:lpstr>LOT 1 - Motorcycle Suits </vt:lpstr>
      <vt:lpstr>LOT 2 - Motorcycle Protect</vt:lpstr>
      <vt:lpstr>LOT 3 - Motorcycle Footwear</vt:lpstr>
      <vt:lpstr>LOT 4 - Motorcycle Helmet</vt:lpstr>
      <vt:lpstr>Goods - Total  Cost</vt:lpstr>
    </vt:vector>
  </TitlesOfParts>
  <Company>Defence Forces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IDF</dc:creator>
  <cp:lastModifiedBy>Michael Fitzpatrick</cp:lastModifiedBy>
  <dcterms:created xsi:type="dcterms:W3CDTF">2023-12-13T16:42:56Z</dcterms:created>
  <dcterms:modified xsi:type="dcterms:W3CDTF">2026-07-07T09:38:29Z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0x01010001C5691896C00D45AA11CD1B9AD8570A</vt:lpwstr>
  </property>
  <property fmtid="{D5CDD505-2E9C-101B-9397-08002B2CF9AE}" pid="3" name="eDocs_SecurityClassification">
    <vt:lpwstr>47;#Unclassified|f33d2cd0-30e5-4f10-8d2a-4027eb6837f4</vt:lpwstr>
  </property>
  <property fmtid="{D5CDD505-2E9C-101B-9397-08002B2CF9AE}" pid="4" name="eDocs_Year">
    <vt:lpwstr>57;#2023|0bfa489e-ae1b-48ef-a5ba-d76ac4d5ebf1</vt:lpwstr>
  </property>
  <property fmtid="{D5CDD505-2E9C-101B-9397-08002B2CF9AE}" pid="5" name="eDocs_SeriesSubSeries">
    <vt:lpwstr>2;#002|bb12dd1c-f0bf-4615-b8e0-44741b7bcb9f</vt:lpwstr>
  </property>
  <property fmtid="{D5CDD505-2E9C-101B-9397-08002B2CF9AE}" pid="6" name="eDocs_FileTopics">
    <vt:lpwstr>18;#Uniforms/Clothing|46e56d58-4d83-4b01-921e-294dacdce526</vt:lpwstr>
  </property>
  <property fmtid="{D5CDD505-2E9C-101B-9397-08002B2CF9AE}" pid="7" name="eDocs_DocumentTopics">
    <vt:lpwstr/>
  </property>
  <property fmtid="{D5CDD505-2E9C-101B-9397-08002B2CF9AE}" pid="8" name="_dlc_policyId">
    <vt:lpwstr/>
  </property>
  <property fmtid="{D5CDD505-2E9C-101B-9397-08002B2CF9AE}" pid="9" name="ItemRetentionFormula">
    <vt:lpwstr/>
  </property>
  <property fmtid="{D5CDD505-2E9C-101B-9397-08002B2CF9AE}" pid="10" name="MediaServiceImageTags">
    <vt:lpwstr/>
  </property>
</Properties>
</file>