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X:\R.R.T\Projects\SP &amp; RN - 28325 - Shuttle Minibus for NFMHS\2 GTM\2.1 Tender Documentation Final Version\"/>
    </mc:Choice>
  </mc:AlternateContent>
  <xr:revisionPtr revIDLastSave="0" documentId="13_ncr:1_{C762C3A7-F4AB-43C5-B28B-9F6952718A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cing" sheetId="1" r:id="rId1"/>
    <sheet name="Fuel Surcharg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12" i="2"/>
  <c r="G12" i="2" l="1"/>
  <c r="G24" i="2"/>
  <c r="G26" i="2"/>
  <c r="G27" i="2"/>
  <c r="G16" i="2"/>
  <c r="G29" i="2"/>
  <c r="G30" i="2"/>
  <c r="G11" i="2"/>
  <c r="G22" i="2"/>
  <c r="G23" i="2"/>
  <c r="G13" i="2"/>
  <c r="G25" i="2"/>
  <c r="G14" i="2"/>
  <c r="G15" i="2"/>
  <c r="G28" i="2"/>
  <c r="G17" i="2"/>
  <c r="G18" i="2"/>
  <c r="G19" i="2"/>
  <c r="G20" i="2"/>
  <c r="G21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2" i="2"/>
  <c r="E11" i="2"/>
  <c r="D11" i="2"/>
  <c r="D12" i="2" l="1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L18" i="2" l="1"/>
  <c r="M18" i="2" s="1"/>
  <c r="L12" i="2"/>
  <c r="M12" i="2" s="1"/>
  <c r="L9" i="2"/>
  <c r="M9" i="2" s="1"/>
  <c r="L17" i="2"/>
  <c r="M17" i="2" s="1"/>
  <c r="L10" i="2"/>
  <c r="M10" i="2" s="1"/>
  <c r="L16" i="2"/>
  <c r="M16" i="2" s="1"/>
  <c r="L15" i="2"/>
  <c r="M15" i="2" s="1"/>
  <c r="L14" i="2"/>
  <c r="M14" i="2" s="1"/>
  <c r="L8" i="2"/>
  <c r="M8" i="2" s="1"/>
  <c r="L19" i="2"/>
  <c r="M19" i="2" s="1"/>
  <c r="L7" i="2"/>
  <c r="M7" i="2" s="1"/>
  <c r="L11" i="2"/>
  <c r="M11" i="2" s="1"/>
  <c r="L13" i="2"/>
  <c r="M13" i="2" s="1"/>
  <c r="M20" i="2" l="1"/>
</calcChain>
</file>

<file path=xl/sharedStrings.xml><?xml version="1.0" encoding="utf-8"?>
<sst xmlns="http://schemas.openxmlformats.org/spreadsheetml/2006/main" count="25" uniqueCount="23">
  <si>
    <t>Tenderer's Name</t>
  </si>
  <si>
    <t>Description</t>
  </si>
  <si>
    <t>Weekly Rate for Shuttle Minibus Service</t>
  </si>
  <si>
    <t>Shuttle Minibus and Driver(s)</t>
  </si>
  <si>
    <t>Fuel Base Rate</t>
  </si>
  <si>
    <t>Percentage Change to Fuel Rate</t>
  </si>
  <si>
    <t>Fuel Price Rate (per litre)</t>
  </si>
  <si>
    <t>Percentage change to weekly rate</t>
  </si>
  <si>
    <t>Weekly Rate</t>
  </si>
  <si>
    <t>Fuel Price Increase</t>
  </si>
  <si>
    <t># of weeks</t>
  </si>
  <si>
    <t>Subtotal</t>
  </si>
  <si>
    <t>Health Service Executive</t>
  </si>
  <si>
    <t xml:space="preserve">For the purposed of this tender the HSE is seeking:
• Weekly Fixed Charge.
The Weekly Fixed Charge encompasses all costs including but not limited to:
a. Minibus hire;
b. Driver(s);
c. Management Support;
d. Administrative Support;
e. Recruitment / Vetting;
f. Training;
g. Uniforms / PPE;
h. Cleaning of vehicles;
i. Fuel;
j. Insurance;
k. Parking charges;
l. Reporting.
</t>
  </si>
  <si>
    <t>Tender for the provision of a Shuttlebus Service for the National Forensic Mental Health Services (NFMHS)
HSE Ref: 28325</t>
  </si>
  <si>
    <t>Please complete the "Fuel Surcharge" tab</t>
  </si>
  <si>
    <t>Applicable VAT Rate</t>
  </si>
  <si>
    <t>Given the uncertainty of fuel prices, the HSE shall utilise the below matrix when calculating an annual Fuel Surcharge cost for evaluation purposes</t>
  </si>
  <si>
    <t>Annual Fuel Surcharge to be Used for Evaluation Purposes</t>
  </si>
  <si>
    <t xml:space="preserve">Tenderers shall quote a Fuel Base Rate and shall provide a fuel matrix calculator identifying the associated fuel surcharge based on percentage increments. Any application of the fuel surcharge shall be included as an additional line item on the monthly invoice.  </t>
  </si>
  <si>
    <t>Fuel Cost (per litre) used in calculating tendered weekly rate</t>
  </si>
  <si>
    <t>Weekly Fuel Cost</t>
  </si>
  <si>
    <t>Percentage of Rate allocated to Fuel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</si>
</sst>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€&quot;* #,##0_-;\-&quot;€&quot;* #,##0_-;_-&quot;€&quot;* &quot;-&quot;_-;_-@_-"/>
    <numFmt numFmtId="44" formatCode="_-&quot;€&quot;* #,##0.00_-;\-&quot;€&quot;* #,##0.00_-;_-&quot;€&quot;* &quot;-&quot;??_-;_-@_-"/>
    <numFmt numFmtId="164" formatCode="_-[$€-2]\ * #,##0.00_-;\-[$€-2]\ * #,##0.00_-;_-[$€-2]\ * &quot;-&quot;??_-;_-@_-"/>
    <numFmt numFmtId="165" formatCode="0.0%"/>
    <numFmt numFmtId="166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5B9BD5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8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44" fontId="0" fillId="5" borderId="1" xfId="0" applyNumberFormat="1" applyFill="1" applyBorder="1"/>
    <xf numFmtId="10" fontId="0" fillId="0" borderId="1" xfId="1" applyNumberFormat="1" applyFont="1" applyFill="1" applyBorder="1" applyProtection="1"/>
    <xf numFmtId="2" fontId="0" fillId="0" borderId="1" xfId="0" applyNumberFormat="1" applyBorder="1"/>
    <xf numFmtId="42" fontId="0" fillId="0" borderId="1" xfId="0" applyNumberFormat="1" applyBorder="1"/>
    <xf numFmtId="0" fontId="0" fillId="4" borderId="1" xfId="0" applyFill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66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42" fontId="2" fillId="0" borderId="2" xfId="0" applyNumberFormat="1" applyFont="1" applyBorder="1" applyAlignment="1">
      <alignment horizontal="center" vertical="center"/>
    </xf>
    <xf numFmtId="42" fontId="2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10" fontId="0" fillId="2" borderId="1" xfId="1" applyNumberFormat="1" applyFont="1" applyFill="1" applyBorder="1" applyProtection="1"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76948"/>
      <color rgb="FF0A9A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828676</xdr:colOff>
      <xdr:row>0</xdr:row>
      <xdr:rowOff>180975</xdr:rowOff>
    </xdr:from>
    <xdr:to>
      <xdr:col>5</xdr:col>
      <xdr:colOff>1566864</xdr:colOff>
      <xdr:row>2</xdr:row>
      <xdr:rowOff>0</xdr:rowOff>
    </xdr:to>
    <xdr:pic>
      <xdr:nvPicPr>
        <xdr:cNvPr id="2" name="Picture 1" descr="HSE Logo Green 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6" y="180975"/>
          <a:ext cx="738188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F36"/>
  <sheetViews>
    <sheetView showGridLines="0" tabSelected="1" topLeftCell="A10" zoomScale="112" zoomScaleNormal="112" workbookViewId="0">
      <selection activeCell="K35" sqref="K35"/>
    </sheetView>
  </sheetViews>
  <sheetFormatPr defaultRowHeight="14.4" x14ac:dyDescent="0.3"/>
  <cols>
    <col min="5" max="5" width="34.33203125" customWidth="1"/>
    <col min="6" max="6" width="37.33203125" bestFit="1" customWidth="1"/>
    <col min="7" max="7" width="15.33203125" customWidth="1"/>
    <col min="10" max="10" width="7.88671875" customWidth="1"/>
    <col min="11" max="11" width="8.33203125" customWidth="1"/>
    <col min="12" max="12" width="18.88671875" customWidth="1"/>
    <col min="16" max="17" width="13.44140625" customWidth="1"/>
    <col min="18" max="18" width="12.33203125" customWidth="1"/>
  </cols>
  <sheetData>
    <row r="1" spans="5:6" ht="15" thickBot="1" x14ac:dyDescent="0.35"/>
    <row r="2" spans="5:6" ht="47.4" thickBot="1" x14ac:dyDescent="0.35">
      <c r="E2" s="3" t="s">
        <v>12</v>
      </c>
      <c r="F2" s="4"/>
    </row>
    <row r="4" spans="5:6" ht="46.5" customHeight="1" x14ac:dyDescent="0.3">
      <c r="E4" s="33" t="s">
        <v>14</v>
      </c>
      <c r="F4" s="34"/>
    </row>
    <row r="6" spans="5:6" x14ac:dyDescent="0.3">
      <c r="E6" s="1" t="s">
        <v>0</v>
      </c>
      <c r="F6" s="6"/>
    </row>
    <row r="8" spans="5:6" ht="15" customHeight="1" x14ac:dyDescent="0.3">
      <c r="E8" s="35" t="s">
        <v>13</v>
      </c>
      <c r="F8" s="35"/>
    </row>
    <row r="9" spans="5:6" x14ac:dyDescent="0.3">
      <c r="E9" s="35"/>
      <c r="F9" s="35"/>
    </row>
    <row r="10" spans="5:6" x14ac:dyDescent="0.3">
      <c r="E10" s="35"/>
      <c r="F10" s="35"/>
    </row>
    <row r="11" spans="5:6" x14ac:dyDescent="0.3">
      <c r="E11" s="35"/>
      <c r="F11" s="35"/>
    </row>
    <row r="12" spans="5:6" x14ac:dyDescent="0.3">
      <c r="E12" s="35"/>
      <c r="F12" s="35"/>
    </row>
    <row r="13" spans="5:6" x14ac:dyDescent="0.3">
      <c r="E13" s="35"/>
      <c r="F13" s="35"/>
    </row>
    <row r="14" spans="5:6" x14ac:dyDescent="0.3">
      <c r="E14" s="35"/>
      <c r="F14" s="35"/>
    </row>
    <row r="15" spans="5:6" x14ac:dyDescent="0.3">
      <c r="E15" s="35"/>
      <c r="F15" s="35"/>
    </row>
    <row r="16" spans="5:6" x14ac:dyDescent="0.3">
      <c r="E16" s="35"/>
      <c r="F16" s="35"/>
    </row>
    <row r="17" spans="5:6" x14ac:dyDescent="0.3">
      <c r="E17" s="35"/>
      <c r="F17" s="35"/>
    </row>
    <row r="18" spans="5:6" x14ac:dyDescent="0.3">
      <c r="E18" s="35"/>
      <c r="F18" s="35"/>
    </row>
    <row r="19" spans="5:6" x14ac:dyDescent="0.3">
      <c r="E19" s="35"/>
      <c r="F19" s="35"/>
    </row>
    <row r="20" spans="5:6" x14ac:dyDescent="0.3">
      <c r="E20" s="35"/>
      <c r="F20" s="35"/>
    </row>
    <row r="21" spans="5:6" x14ac:dyDescent="0.3">
      <c r="E21" s="35"/>
      <c r="F21" s="35"/>
    </row>
    <row r="22" spans="5:6" x14ac:dyDescent="0.3">
      <c r="E22" s="35"/>
      <c r="F22" s="35"/>
    </row>
    <row r="23" spans="5:6" x14ac:dyDescent="0.3">
      <c r="E23" s="35"/>
      <c r="F23" s="35"/>
    </row>
    <row r="24" spans="5:6" x14ac:dyDescent="0.3">
      <c r="E24" s="35"/>
      <c r="F24" s="35"/>
    </row>
    <row r="25" spans="5:6" x14ac:dyDescent="0.3">
      <c r="E25" s="5"/>
      <c r="F25" s="5"/>
    </row>
    <row r="26" spans="5:6" x14ac:dyDescent="0.3">
      <c r="E26" s="2" t="s">
        <v>1</v>
      </c>
      <c r="F26" s="2" t="s">
        <v>2</v>
      </c>
    </row>
    <row r="27" spans="5:6" x14ac:dyDescent="0.3">
      <c r="E27" s="1" t="s">
        <v>3</v>
      </c>
      <c r="F27" s="7"/>
    </row>
    <row r="28" spans="5:6" x14ac:dyDescent="0.3">
      <c r="E28" s="1" t="s">
        <v>16</v>
      </c>
      <c r="F28" s="8"/>
    </row>
    <row r="29" spans="5:6" x14ac:dyDescent="0.3">
      <c r="E29" s="1" t="s">
        <v>22</v>
      </c>
      <c r="F29" s="8"/>
    </row>
    <row r="30" spans="5:6" x14ac:dyDescent="0.3">
      <c r="E30" s="1" t="s">
        <v>21</v>
      </c>
      <c r="F30" s="9">
        <f>F27*F29</f>
        <v>0</v>
      </c>
    </row>
    <row r="32" spans="5:6" x14ac:dyDescent="0.3">
      <c r="E32" s="32" t="s">
        <v>15</v>
      </c>
      <c r="F32" s="32"/>
    </row>
    <row r="35" ht="15" customHeight="1" x14ac:dyDescent="0.3"/>
    <row r="36" ht="15" customHeight="1" x14ac:dyDescent="0.3"/>
  </sheetData>
  <sheetProtection algorithmName="SHA-512" hashValue="g54S/vXzU0BVhvaw3alSq/7PnUdoQm4wjeW/b19c0bNkMRNHK27kbWsmfveikIX0N1xBeouqmByfPAjUvVTFTQ==" saltValue="oTqzAmEaYwT2cYXVJFD4Zg==" spinCount="100000" sheet="1" objects="1" scenarios="1"/>
  <mergeCells count="3">
    <mergeCell ref="E32:F32"/>
    <mergeCell ref="E4:F4"/>
    <mergeCell ref="E8:F24"/>
  </mergeCells>
  <pageMargins left="0.7" right="0.7" top="0.75" bottom="0.75" header="0.3" footer="0.3"/>
  <pageSetup paperSize="9" orientation="portrait" r:id="rId1"/>
  <ignoredErrors>
    <ignoredError sqref="F30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30"/>
  <sheetViews>
    <sheetView showGridLines="0" workbookViewId="0">
      <selection activeCell="K9" sqref="K9"/>
    </sheetView>
  </sheetViews>
  <sheetFormatPr defaultRowHeight="14.4" x14ac:dyDescent="0.3"/>
  <cols>
    <col min="4" max="4" width="9.33203125" customWidth="1"/>
    <col min="6" max="6" width="14" customWidth="1"/>
    <col min="13" max="13" width="13" customWidth="1"/>
  </cols>
  <sheetData>
    <row r="2" spans="2:13" ht="29.25" customHeight="1" x14ac:dyDescent="0.3">
      <c r="B2" s="13" t="s">
        <v>19</v>
      </c>
      <c r="C2" s="13"/>
      <c r="D2" s="13"/>
      <c r="E2" s="13"/>
      <c r="F2" s="13"/>
      <c r="G2" s="13"/>
      <c r="J2" s="13" t="s">
        <v>17</v>
      </c>
      <c r="K2" s="13"/>
      <c r="L2" s="13"/>
      <c r="M2" s="13"/>
    </row>
    <row r="3" spans="2:13" ht="30" customHeight="1" x14ac:dyDescent="0.3">
      <c r="B3" s="13"/>
      <c r="C3" s="13"/>
      <c r="D3" s="13"/>
      <c r="E3" s="13"/>
      <c r="F3" s="13"/>
      <c r="G3" s="13"/>
      <c r="J3" s="13"/>
      <c r="K3" s="13"/>
      <c r="L3" s="13"/>
      <c r="M3" s="13"/>
    </row>
    <row r="5" spans="2:13" ht="30.75" customHeight="1" x14ac:dyDescent="0.3">
      <c r="B5" s="14" t="s">
        <v>1</v>
      </c>
      <c r="C5" s="14"/>
      <c r="D5" s="15" t="s">
        <v>20</v>
      </c>
      <c r="E5" s="15"/>
      <c r="F5" s="15"/>
      <c r="G5" s="15"/>
      <c r="J5" s="18" t="s">
        <v>10</v>
      </c>
      <c r="K5" s="18" t="s">
        <v>9</v>
      </c>
      <c r="L5" s="21" t="s">
        <v>8</v>
      </c>
      <c r="M5" s="18" t="s">
        <v>11</v>
      </c>
    </row>
    <row r="6" spans="2:13" x14ac:dyDescent="0.3">
      <c r="B6" s="17" t="s">
        <v>4</v>
      </c>
      <c r="C6" s="17"/>
      <c r="D6" s="16"/>
      <c r="E6" s="16"/>
      <c r="F6" s="16"/>
      <c r="G6" s="16"/>
      <c r="J6" s="18"/>
      <c r="K6" s="18"/>
      <c r="L6" s="22"/>
      <c r="M6" s="18"/>
    </row>
    <row r="7" spans="2:13" x14ac:dyDescent="0.3">
      <c r="J7" s="1">
        <v>4</v>
      </c>
      <c r="K7" s="1">
        <v>0</v>
      </c>
      <c r="L7" s="12">
        <f t="shared" ref="L7:L19" si="0">IF(ISNUMBER(K7), LOOKUP(K7,$B$11:$C$30,$G$11:$G$30), "")</f>
        <v>0</v>
      </c>
      <c r="M7" s="12">
        <f>IF(ISNUMBER(L7), (L7*J7)-(Pricing!$F$27*J7), "")</f>
        <v>0</v>
      </c>
    </row>
    <row r="8" spans="2:13" x14ac:dyDescent="0.3">
      <c r="B8" s="25" t="s">
        <v>5</v>
      </c>
      <c r="C8" s="26"/>
      <c r="D8" s="25" t="s">
        <v>6</v>
      </c>
      <c r="E8" s="26"/>
      <c r="F8" s="21" t="s">
        <v>7</v>
      </c>
      <c r="G8" s="21" t="s">
        <v>8</v>
      </c>
      <c r="J8" s="1">
        <v>4</v>
      </c>
      <c r="K8" s="1">
        <v>6</v>
      </c>
      <c r="L8" s="12" t="str">
        <f t="shared" si="0"/>
        <v/>
      </c>
      <c r="M8" s="12" t="str">
        <f>IF(ISNUMBER(L8), (L8*J8)-(Pricing!$F$27*J8), "")</f>
        <v/>
      </c>
    </row>
    <row r="9" spans="2:13" ht="15" customHeight="1" x14ac:dyDescent="0.3">
      <c r="B9" s="27"/>
      <c r="C9" s="28"/>
      <c r="D9" s="27"/>
      <c r="E9" s="28"/>
      <c r="F9" s="31"/>
      <c r="G9" s="31"/>
      <c r="J9" s="1">
        <v>4</v>
      </c>
      <c r="K9" s="1">
        <v>12</v>
      </c>
      <c r="L9" s="12" t="str">
        <f t="shared" si="0"/>
        <v/>
      </c>
      <c r="M9" s="12" t="str">
        <f>IF(ISNUMBER(L9), (L9*J9)-(Pricing!$F$27*J9), "")</f>
        <v/>
      </c>
    </row>
    <row r="10" spans="2:13" ht="14.25" customHeight="1" x14ac:dyDescent="0.3">
      <c r="B10" s="29"/>
      <c r="C10" s="30"/>
      <c r="D10" s="29"/>
      <c r="E10" s="30"/>
      <c r="F10" s="22"/>
      <c r="G10" s="22"/>
      <c r="J10" s="1">
        <v>4</v>
      </c>
      <c r="K10" s="1">
        <v>18</v>
      </c>
      <c r="L10" s="12" t="str">
        <f t="shared" si="0"/>
        <v/>
      </c>
      <c r="M10" s="12" t="str">
        <f>IF(ISNUMBER(L10), (L10*J10)-(Pricing!$F$27*J10), "")</f>
        <v/>
      </c>
    </row>
    <row r="11" spans="2:13" x14ac:dyDescent="0.3">
      <c r="B11" s="11">
        <v>0</v>
      </c>
      <c r="C11" s="11">
        <v>5</v>
      </c>
      <c r="D11" s="11" t="str">
        <f>IF(ISNUMBER($D$6), $D$6+($D$6*(B11/100)), "")</f>
        <v/>
      </c>
      <c r="E11" s="11" t="str">
        <f>IF(ISNUMBER($D$6), ROUND($D$6+($D$6*(C11/100)), 2), "")</f>
        <v/>
      </c>
      <c r="F11" s="10">
        <v>0</v>
      </c>
      <c r="G11" s="12">
        <f>IF(AND(ISNUMBER(F11), ISNUMBER(Pricing!$F$30)),(Pricing!$F$30*(F11)+Pricing!$F$27),"")</f>
        <v>0</v>
      </c>
      <c r="J11" s="1">
        <v>4</v>
      </c>
      <c r="K11" s="1">
        <v>24</v>
      </c>
      <c r="L11" s="12" t="str">
        <f t="shared" si="0"/>
        <v/>
      </c>
      <c r="M11" s="12" t="str">
        <f>IF(ISNUMBER(L11), (L11*J11)-(Pricing!$F$27*J11), "")</f>
        <v/>
      </c>
    </row>
    <row r="12" spans="2:13" x14ac:dyDescent="0.3">
      <c r="B12" s="11">
        <f>C11+0.01</f>
        <v>5.01</v>
      </c>
      <c r="C12" s="11">
        <v>10</v>
      </c>
      <c r="D12" s="11" t="str">
        <f t="shared" ref="D12:D30" si="1">IF(ISNUMBER(E11), E11+0.01, "")</f>
        <v/>
      </c>
      <c r="E12" s="11" t="str">
        <f>IF(ISNUMBER($D$6), $D$6+($D$6*(C12/100)), "")</f>
        <v/>
      </c>
      <c r="F12" s="36"/>
      <c r="G12" s="12" t="str">
        <f>IF(AND(ISNUMBER(F12), ISNUMBER(Pricing!$F$30)),(Pricing!$F$30*(F12)+Pricing!$F$27),"")</f>
        <v/>
      </c>
      <c r="J12" s="1">
        <v>4</v>
      </c>
      <c r="K12" s="1">
        <v>42</v>
      </c>
      <c r="L12" s="12" t="str">
        <f t="shared" si="0"/>
        <v/>
      </c>
      <c r="M12" s="12" t="str">
        <f>IF(ISNUMBER(L12), (L12*J12)-(Pricing!$F$27*J12), "")</f>
        <v/>
      </c>
    </row>
    <row r="13" spans="2:13" x14ac:dyDescent="0.3">
      <c r="B13" s="11">
        <f t="shared" ref="B13:B30" si="2">C12+0.01</f>
        <v>10.01</v>
      </c>
      <c r="C13" s="11">
        <v>15</v>
      </c>
      <c r="D13" s="11" t="str">
        <f t="shared" si="1"/>
        <v/>
      </c>
      <c r="E13" s="11" t="str">
        <f t="shared" ref="E13:E30" si="3">IF(ISNUMBER($D$6), $D$6+($D$6*(C13/100)), "")</f>
        <v/>
      </c>
      <c r="F13" s="36"/>
      <c r="G13" s="12" t="str">
        <f>IF(AND(ISNUMBER(F13), ISNUMBER(Pricing!$F$30)),(Pricing!$F$30*(F13)+Pricing!$F$27),"")</f>
        <v/>
      </c>
      <c r="J13" s="1">
        <v>4</v>
      </c>
      <c r="K13" s="1">
        <v>48</v>
      </c>
      <c r="L13" s="12" t="str">
        <f t="shared" si="0"/>
        <v/>
      </c>
      <c r="M13" s="12" t="str">
        <f>IF(ISNUMBER(L13), (L13*J13)-(Pricing!$F$27*J13), "")</f>
        <v/>
      </c>
    </row>
    <row r="14" spans="2:13" x14ac:dyDescent="0.3">
      <c r="B14" s="11">
        <f t="shared" si="2"/>
        <v>15.01</v>
      </c>
      <c r="C14" s="11">
        <v>20</v>
      </c>
      <c r="D14" s="11" t="str">
        <f t="shared" si="1"/>
        <v/>
      </c>
      <c r="E14" s="11" t="str">
        <f t="shared" si="3"/>
        <v/>
      </c>
      <c r="F14" s="36"/>
      <c r="G14" s="12" t="str">
        <f>IF(AND(ISNUMBER(F14), ISNUMBER(Pricing!$F$30)),(Pricing!$F$30*(F14)+Pricing!$F$27),"")</f>
        <v/>
      </c>
      <c r="J14" s="1">
        <v>4</v>
      </c>
      <c r="K14" s="1">
        <v>54</v>
      </c>
      <c r="L14" s="12" t="str">
        <f t="shared" si="0"/>
        <v/>
      </c>
      <c r="M14" s="12" t="str">
        <f>IF(ISNUMBER(L14), (L14*J14)-(Pricing!$F$27*J14), "")</f>
        <v/>
      </c>
    </row>
    <row r="15" spans="2:13" x14ac:dyDescent="0.3">
      <c r="B15" s="11">
        <f t="shared" si="2"/>
        <v>20.010000000000002</v>
      </c>
      <c r="C15" s="11">
        <v>25</v>
      </c>
      <c r="D15" s="11" t="str">
        <f t="shared" si="1"/>
        <v/>
      </c>
      <c r="E15" s="11" t="str">
        <f t="shared" si="3"/>
        <v/>
      </c>
      <c r="F15" s="36"/>
      <c r="G15" s="12" t="str">
        <f>IF(AND(ISNUMBER(F15), ISNUMBER(Pricing!$F$30)),(Pricing!$F$30*(F15)+Pricing!$F$27),"")</f>
        <v/>
      </c>
      <c r="J15" s="1">
        <v>4</v>
      </c>
      <c r="K15" s="1">
        <v>60</v>
      </c>
      <c r="L15" s="12" t="str">
        <f t="shared" si="0"/>
        <v/>
      </c>
      <c r="M15" s="12" t="str">
        <f>IF(ISNUMBER(L15), (L15*J15)-(Pricing!$F$27*J15), "")</f>
        <v/>
      </c>
    </row>
    <row r="16" spans="2:13" x14ac:dyDescent="0.3">
      <c r="B16" s="11">
        <f t="shared" si="2"/>
        <v>25.01</v>
      </c>
      <c r="C16" s="11">
        <v>30</v>
      </c>
      <c r="D16" s="11" t="str">
        <f t="shared" si="1"/>
        <v/>
      </c>
      <c r="E16" s="11" t="str">
        <f t="shared" si="3"/>
        <v/>
      </c>
      <c r="F16" s="36"/>
      <c r="G16" s="12" t="str">
        <f>IF(AND(ISNUMBER(F16), ISNUMBER(Pricing!$F$30)),(Pricing!$F$30*(F16)+Pricing!$F$27),"")</f>
        <v/>
      </c>
      <c r="J16" s="1">
        <v>4</v>
      </c>
      <c r="K16" s="1">
        <v>78</v>
      </c>
      <c r="L16" s="12" t="str">
        <f t="shared" si="0"/>
        <v/>
      </c>
      <c r="M16" s="12" t="str">
        <f>IF(ISNUMBER(L16), (L16*J16)-(Pricing!$F$27*J16), "")</f>
        <v/>
      </c>
    </row>
    <row r="17" spans="2:13" x14ac:dyDescent="0.3">
      <c r="B17" s="11">
        <f t="shared" si="2"/>
        <v>30.01</v>
      </c>
      <c r="C17" s="11">
        <v>35</v>
      </c>
      <c r="D17" s="11" t="str">
        <f t="shared" si="1"/>
        <v/>
      </c>
      <c r="E17" s="11" t="str">
        <f t="shared" si="3"/>
        <v/>
      </c>
      <c r="F17" s="36"/>
      <c r="G17" s="12" t="str">
        <f>IF(AND(ISNUMBER(F17), ISNUMBER(Pricing!$F$30)),(Pricing!$F$30*(F17)+Pricing!$F$27),"")</f>
        <v/>
      </c>
      <c r="J17" s="1">
        <v>4</v>
      </c>
      <c r="K17" s="1">
        <v>84</v>
      </c>
      <c r="L17" s="12" t="str">
        <f t="shared" si="0"/>
        <v/>
      </c>
      <c r="M17" s="12" t="str">
        <f>IF(ISNUMBER(L17), (L17*J17)-(Pricing!$F$27*J17), "")</f>
        <v/>
      </c>
    </row>
    <row r="18" spans="2:13" x14ac:dyDescent="0.3">
      <c r="B18" s="11">
        <f t="shared" si="2"/>
        <v>35.01</v>
      </c>
      <c r="C18" s="11">
        <v>40</v>
      </c>
      <c r="D18" s="11" t="str">
        <f t="shared" si="1"/>
        <v/>
      </c>
      <c r="E18" s="11" t="str">
        <f t="shared" si="3"/>
        <v/>
      </c>
      <c r="F18" s="36"/>
      <c r="G18" s="12" t="str">
        <f>IF(AND(ISNUMBER(F18), ISNUMBER(Pricing!$F$30)),(Pricing!$F$30*(F18)+Pricing!$F$27),"")</f>
        <v/>
      </c>
      <c r="J18" s="1">
        <v>4</v>
      </c>
      <c r="K18" s="1">
        <v>90</v>
      </c>
      <c r="L18" s="12" t="str">
        <f t="shared" si="0"/>
        <v/>
      </c>
      <c r="M18" s="12" t="str">
        <f>IF(ISNUMBER(L18), (L18*J18)-(Pricing!$F$27*J18), "")</f>
        <v/>
      </c>
    </row>
    <row r="19" spans="2:13" x14ac:dyDescent="0.3">
      <c r="B19" s="11">
        <f t="shared" si="2"/>
        <v>40.01</v>
      </c>
      <c r="C19" s="11">
        <v>45</v>
      </c>
      <c r="D19" s="11" t="str">
        <f t="shared" si="1"/>
        <v/>
      </c>
      <c r="E19" s="11" t="str">
        <f t="shared" si="3"/>
        <v/>
      </c>
      <c r="F19" s="36"/>
      <c r="G19" s="12" t="str">
        <f>IF(AND(ISNUMBER(F19), ISNUMBER(Pricing!$F$30)),(Pricing!$F$30*(F19)+Pricing!$F$27),"")</f>
        <v/>
      </c>
      <c r="J19" s="1">
        <v>4</v>
      </c>
      <c r="K19" s="1">
        <v>96</v>
      </c>
      <c r="L19" s="12" t="str">
        <f t="shared" si="0"/>
        <v/>
      </c>
      <c r="M19" s="12" t="str">
        <f>IF(ISNUMBER(L19), (L19*J19)-(Pricing!$F$27*J19), "")</f>
        <v/>
      </c>
    </row>
    <row r="20" spans="2:13" x14ac:dyDescent="0.3">
      <c r="B20" s="11">
        <f t="shared" si="2"/>
        <v>45.01</v>
      </c>
      <c r="C20" s="11">
        <v>50</v>
      </c>
      <c r="D20" s="11" t="str">
        <f t="shared" si="1"/>
        <v/>
      </c>
      <c r="E20" s="11" t="str">
        <f t="shared" si="3"/>
        <v/>
      </c>
      <c r="F20" s="36"/>
      <c r="G20" s="12" t="str">
        <f>IF(AND(ISNUMBER(F20), ISNUMBER(Pricing!$F$30)),(Pricing!$F$30*(F20)+Pricing!$F$27),"")</f>
        <v/>
      </c>
      <c r="J20" s="23" t="s">
        <v>18</v>
      </c>
      <c r="K20" s="23"/>
      <c r="L20" s="23"/>
      <c r="M20" s="19">
        <f>SUM(M7:M19)</f>
        <v>0</v>
      </c>
    </row>
    <row r="21" spans="2:13" ht="15" thickBot="1" x14ac:dyDescent="0.35">
      <c r="B21" s="11">
        <f t="shared" si="2"/>
        <v>50.01</v>
      </c>
      <c r="C21" s="11">
        <v>55</v>
      </c>
      <c r="D21" s="11" t="str">
        <f t="shared" si="1"/>
        <v/>
      </c>
      <c r="E21" s="11" t="str">
        <f t="shared" si="3"/>
        <v/>
      </c>
      <c r="F21" s="36"/>
      <c r="G21" s="12" t="str">
        <f>IF(AND(ISNUMBER(F21), ISNUMBER(Pricing!$F$30)),(Pricing!$F$30*(F21)+Pricing!$F$27),"")</f>
        <v/>
      </c>
      <c r="J21" s="24"/>
      <c r="K21" s="24"/>
      <c r="L21" s="24"/>
      <c r="M21" s="20"/>
    </row>
    <row r="22" spans="2:13" x14ac:dyDescent="0.3">
      <c r="B22" s="11">
        <f t="shared" si="2"/>
        <v>55.01</v>
      </c>
      <c r="C22" s="11">
        <v>60</v>
      </c>
      <c r="D22" s="11" t="str">
        <f t="shared" si="1"/>
        <v/>
      </c>
      <c r="E22" s="11" t="str">
        <f t="shared" si="3"/>
        <v/>
      </c>
      <c r="F22" s="36"/>
      <c r="G22" s="12" t="str">
        <f>IF(AND(ISNUMBER(F22), ISNUMBER(Pricing!$F$30)),(Pricing!$F$30*(F22)+Pricing!$F$27),"")</f>
        <v/>
      </c>
    </row>
    <row r="23" spans="2:13" x14ac:dyDescent="0.3">
      <c r="B23" s="11">
        <f t="shared" si="2"/>
        <v>60.01</v>
      </c>
      <c r="C23" s="11">
        <v>65</v>
      </c>
      <c r="D23" s="11" t="str">
        <f t="shared" si="1"/>
        <v/>
      </c>
      <c r="E23" s="11" t="str">
        <f t="shared" si="3"/>
        <v/>
      </c>
      <c r="F23" s="36"/>
      <c r="G23" s="12" t="str">
        <f>IF(AND(ISNUMBER(F23), ISNUMBER(Pricing!$F$30)),(Pricing!$F$30*(F23)+Pricing!$F$27),"")</f>
        <v/>
      </c>
    </row>
    <row r="24" spans="2:13" x14ac:dyDescent="0.3">
      <c r="B24" s="11">
        <f t="shared" si="2"/>
        <v>65.010000000000005</v>
      </c>
      <c r="C24" s="11">
        <v>70</v>
      </c>
      <c r="D24" s="11" t="str">
        <f t="shared" si="1"/>
        <v/>
      </c>
      <c r="E24" s="11" t="str">
        <f t="shared" si="3"/>
        <v/>
      </c>
      <c r="F24" s="36"/>
      <c r="G24" s="12" t="str">
        <f>IF(AND(ISNUMBER(F24), ISNUMBER(Pricing!$F$30)),(Pricing!$F$30*(F24)+Pricing!$F$27),"")</f>
        <v/>
      </c>
    </row>
    <row r="25" spans="2:13" x14ac:dyDescent="0.3">
      <c r="B25" s="11">
        <f t="shared" si="2"/>
        <v>70.010000000000005</v>
      </c>
      <c r="C25" s="11">
        <v>75</v>
      </c>
      <c r="D25" s="11" t="str">
        <f t="shared" si="1"/>
        <v/>
      </c>
      <c r="E25" s="11" t="str">
        <f t="shared" si="3"/>
        <v/>
      </c>
      <c r="F25" s="36"/>
      <c r="G25" s="12" t="str">
        <f>IF(AND(ISNUMBER(F25), ISNUMBER(Pricing!$F$30)),(Pricing!$F$30*(F25)+Pricing!$F$27),"")</f>
        <v/>
      </c>
    </row>
    <row r="26" spans="2:13" x14ac:dyDescent="0.3">
      <c r="B26" s="11">
        <f t="shared" si="2"/>
        <v>75.010000000000005</v>
      </c>
      <c r="C26" s="11">
        <v>80</v>
      </c>
      <c r="D26" s="11" t="str">
        <f t="shared" si="1"/>
        <v/>
      </c>
      <c r="E26" s="11" t="str">
        <f t="shared" si="3"/>
        <v/>
      </c>
      <c r="F26" s="36"/>
      <c r="G26" s="12" t="str">
        <f>IF(AND(ISNUMBER(F26), ISNUMBER(Pricing!$F$30)),(Pricing!$F$30*(F26)+Pricing!$F$27),"")</f>
        <v/>
      </c>
    </row>
    <row r="27" spans="2:13" x14ac:dyDescent="0.3">
      <c r="B27" s="11">
        <f t="shared" si="2"/>
        <v>80.010000000000005</v>
      </c>
      <c r="C27" s="11">
        <v>85</v>
      </c>
      <c r="D27" s="11" t="str">
        <f t="shared" si="1"/>
        <v/>
      </c>
      <c r="E27" s="11" t="str">
        <f t="shared" si="3"/>
        <v/>
      </c>
      <c r="F27" s="36"/>
      <c r="G27" s="12" t="str">
        <f>IF(AND(ISNUMBER(F27), ISNUMBER(Pricing!$F$30)),(Pricing!$F$30*(F27)+Pricing!$F$27),"")</f>
        <v/>
      </c>
    </row>
    <row r="28" spans="2:13" x14ac:dyDescent="0.3">
      <c r="B28" s="11">
        <f t="shared" si="2"/>
        <v>85.01</v>
      </c>
      <c r="C28" s="11">
        <v>90</v>
      </c>
      <c r="D28" s="11" t="str">
        <f t="shared" si="1"/>
        <v/>
      </c>
      <c r="E28" s="11" t="str">
        <f t="shared" si="3"/>
        <v/>
      </c>
      <c r="F28" s="36"/>
      <c r="G28" s="12" t="str">
        <f>IF(AND(ISNUMBER(F28), ISNUMBER(Pricing!$F$30)),(Pricing!$F$30*(F28)+Pricing!$F$27),"")</f>
        <v/>
      </c>
    </row>
    <row r="29" spans="2:13" x14ac:dyDescent="0.3">
      <c r="B29" s="11">
        <f t="shared" si="2"/>
        <v>90.01</v>
      </c>
      <c r="C29" s="11">
        <v>95</v>
      </c>
      <c r="D29" s="11" t="str">
        <f t="shared" si="1"/>
        <v/>
      </c>
      <c r="E29" s="11" t="str">
        <f t="shared" si="3"/>
        <v/>
      </c>
      <c r="F29" s="36"/>
      <c r="G29" s="12" t="str">
        <f>IF(AND(ISNUMBER(F29), ISNUMBER(Pricing!$F$30)),(Pricing!$F$30*(F29)+Pricing!$F$27),"")</f>
        <v/>
      </c>
    </row>
    <row r="30" spans="2:13" x14ac:dyDescent="0.3">
      <c r="B30" s="11">
        <f t="shared" si="2"/>
        <v>95.01</v>
      </c>
      <c r="C30" s="11">
        <v>100</v>
      </c>
      <c r="D30" s="11" t="str">
        <f t="shared" si="1"/>
        <v/>
      </c>
      <c r="E30" s="11" t="str">
        <f t="shared" si="3"/>
        <v/>
      </c>
      <c r="F30" s="36"/>
      <c r="G30" s="12" t="str">
        <f>IF(AND(ISNUMBER(F30), ISNUMBER(Pricing!$F$30)),(Pricing!$F$30*(F30)+Pricing!$F$27),"")</f>
        <v/>
      </c>
    </row>
  </sheetData>
  <sheetProtection algorithmName="SHA-512" hashValue="DIcyUtQdCvnLTVdeVnkC38WJkdtReyHh2lvZauVUtCp/R1JzsF0c5im0K3Ak4p/SKvCYHT8Hej5tMZCAsUdVQQ==" saltValue="LjYwGBPyhvMJAvCou00V/w==" spinCount="100000" sheet="1" objects="1" scenarios="1"/>
  <mergeCells count="16">
    <mergeCell ref="M20:M21"/>
    <mergeCell ref="L5:L6"/>
    <mergeCell ref="J20:L21"/>
    <mergeCell ref="B8:C10"/>
    <mergeCell ref="D8:E10"/>
    <mergeCell ref="F8:F10"/>
    <mergeCell ref="G8:G10"/>
    <mergeCell ref="B2:G3"/>
    <mergeCell ref="J2:M3"/>
    <mergeCell ref="B5:C5"/>
    <mergeCell ref="D5:G5"/>
    <mergeCell ref="D6:G6"/>
    <mergeCell ref="B6:C6"/>
    <mergeCell ref="J5:J6"/>
    <mergeCell ref="K5:K6"/>
    <mergeCell ref="M5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Pricing</vt:lpstr>
      <vt:lpstr>Fuel Surcharge</vt:lpstr>
    </vt:vector>
  </TitlesOfParts>
  <Company>HSE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 Nugent</dc:creator>
  <cp:lastModifiedBy>Sabrina Phelan</cp:lastModifiedBy>
  <dcterms:created xsi:type="dcterms:W3CDTF">2026-04-29T14:29:02Z</dcterms:created>
  <dcterms:modified xsi:type="dcterms:W3CDTF">2026-06-29T13:58:10Z</dcterms:modified>
</cp:coreProperties>
</file>