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ogp.cloud.gov.ie/apps/eDocs/s/OGPSI003/Files/OGPSI003-001-2025/2.1 In the Market/Documents for Publication/Year 1 AMCs/Lot 1 AMC Tender Docs Revised/"/>
    </mc:Choice>
  </mc:AlternateContent>
  <xr:revisionPtr revIDLastSave="0" documentId="8_{64B19F32-43A1-4835-91A7-136CEA360EF4}" xr6:coauthVersionLast="47" xr6:coauthVersionMax="47" xr10:uidLastSave="{00000000-0000-0000-0000-000000000000}"/>
  <bookViews>
    <workbookView xWindow="28680" yWindow="1290" windowWidth="29040" windowHeight="15840" tabRatio="924" activeTab="1" xr2:uid="{00000000-000D-0000-FFFF-FFFF00000000}"/>
  </bookViews>
  <sheets>
    <sheet name="Instructions" sheetId="27" r:id="rId1"/>
    <sheet name="Prices for Evaluation" sheetId="15" r:id="rId2"/>
    <sheet name="Talk &amp; Text" sheetId="8" r:id="rId3"/>
    <sheet name="And-Rugged" sheetId="7" r:id="rId4"/>
    <sheet name="And-Low" sheetId="4" r:id="rId5"/>
    <sheet name="And-Mid" sheetId="16" r:id="rId6"/>
    <sheet name="And-High" sheetId="17" r:id="rId7"/>
    <sheet name="TCO Cert Sustainable Phone" sheetId="30" r:id="rId8"/>
    <sheet name="iOS-Low" sheetId="18" r:id="rId9"/>
    <sheet name="iOS-Mid" sheetId="19" r:id="rId10"/>
    <sheet name="iOS-High" sheetId="20" r:id="rId11"/>
    <sheet name="Ancillary Equipment" sheetId="14" r:id="rId12"/>
    <sheet name="Monthly Tariff Package Price" sheetId="22" r:id="rId13"/>
    <sheet name="Pooled Data,MDM&amp; Onsite Support" sheetId="23" r:id="rId14"/>
    <sheet name="Internatnl Calls, SMS &amp; Roaming" sheetId="24" r:id="rId15"/>
    <sheet name="Standard Add-Ons" sheetId="29" r:id="rId16"/>
    <sheet name="LCR &amp; Fixed To Mobile " sheetId="25" r:id="rId17"/>
    <sheet name="Coverage Solutions" sheetId="31" r:id="rId18"/>
  </sheets>
  <definedNames>
    <definedName name="_xlnm._FilterDatabase" localSheetId="1" hidden="1">'Prices for Evaluation'!$C$1:$C$321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3" i="15" l="1"/>
  <c r="F320" i="15" l="1"/>
  <c r="F319" i="15"/>
  <c r="F315" i="15"/>
  <c r="F15" i="15"/>
  <c r="F14" i="15"/>
  <c r="F13" i="15"/>
  <c r="F12" i="15"/>
  <c r="F11" i="15"/>
  <c r="F10" i="15"/>
  <c r="F9" i="15"/>
  <c r="F8" i="15"/>
  <c r="F7" i="15"/>
  <c r="F6" i="15"/>
  <c r="F5" i="15"/>
  <c r="D10" i="24"/>
  <c r="C2" i="15" l="1"/>
  <c r="A13" i="8"/>
  <c r="E7" i="7"/>
  <c r="A7" i="7" s="1"/>
  <c r="D78" i="24"/>
  <c r="E7" i="20"/>
  <c r="A7" i="20" s="1"/>
  <c r="E7" i="19"/>
  <c r="A7" i="19" s="1"/>
  <c r="E7" i="18"/>
  <c r="E7" i="16"/>
  <c r="E7" i="17"/>
  <c r="D9" i="15" s="1"/>
  <c r="H8" i="15"/>
  <c r="H13" i="8"/>
  <c r="D16" i="15"/>
  <c r="G16" i="15" s="1"/>
  <c r="B25" i="31"/>
  <c r="A22" i="31"/>
  <c r="A7" i="31"/>
  <c r="A23" i="31" s="1"/>
  <c r="N18" i="29"/>
  <c r="A24" i="23"/>
  <c r="A9" i="20"/>
  <c r="A19" i="20"/>
  <c r="A18" i="20"/>
  <c r="A17" i="20"/>
  <c r="A16" i="20"/>
  <c r="A15" i="20"/>
  <c r="A14" i="20"/>
  <c r="A13" i="20"/>
  <c r="A12" i="20"/>
  <c r="A11" i="20"/>
  <c r="A10" i="20"/>
  <c r="A5" i="20"/>
  <c r="A9" i="19"/>
  <c r="A19" i="19"/>
  <c r="A18" i="19"/>
  <c r="A17" i="19"/>
  <c r="A16" i="19"/>
  <c r="A15" i="19"/>
  <c r="A14" i="19"/>
  <c r="A13" i="19"/>
  <c r="A12" i="19"/>
  <c r="A11" i="19"/>
  <c r="A10" i="19"/>
  <c r="A5" i="19"/>
  <c r="A9" i="18"/>
  <c r="A7" i="18"/>
  <c r="A5" i="18"/>
  <c r="A19" i="18"/>
  <c r="A18" i="18"/>
  <c r="A17" i="18"/>
  <c r="A16" i="18"/>
  <c r="A15" i="18"/>
  <c r="A14" i="18"/>
  <c r="A13" i="18"/>
  <c r="A12" i="18"/>
  <c r="A11" i="18"/>
  <c r="A10" i="18"/>
  <c r="A19" i="30"/>
  <c r="A18" i="30"/>
  <c r="A17" i="30"/>
  <c r="A16" i="30"/>
  <c r="A15" i="30"/>
  <c r="A14" i="30"/>
  <c r="A13" i="30"/>
  <c r="A12" i="30"/>
  <c r="A11" i="30"/>
  <c r="A10" i="30"/>
  <c r="A9" i="30"/>
  <c r="A7" i="30"/>
  <c r="A5" i="30"/>
  <c r="A21" i="17"/>
  <c r="A10" i="17"/>
  <c r="A11" i="17"/>
  <c r="A12" i="17"/>
  <c r="A13" i="17"/>
  <c r="A14" i="17"/>
  <c r="A15" i="17"/>
  <c r="A16" i="17"/>
  <c r="A17" i="17"/>
  <c r="A18" i="17"/>
  <c r="A19" i="17"/>
  <c r="A20" i="17"/>
  <c r="A9" i="17"/>
  <c r="A5" i="17"/>
  <c r="A9" i="16"/>
  <c r="A7" i="16"/>
  <c r="A5" i="16"/>
  <c r="A9" i="4"/>
  <c r="A7" i="4"/>
  <c r="A5" i="4"/>
  <c r="A18" i="7"/>
  <c r="A10" i="7"/>
  <c r="A11" i="7"/>
  <c r="A12" i="7"/>
  <c r="A13" i="7"/>
  <c r="A14" i="7"/>
  <c r="A15" i="7"/>
  <c r="A16" i="7"/>
  <c r="A17" i="7"/>
  <c r="A9" i="7"/>
  <c r="A5" i="7"/>
  <c r="A14" i="8"/>
  <c r="A12" i="8"/>
  <c r="A11" i="8"/>
  <c r="A10" i="8"/>
  <c r="A9" i="8"/>
  <c r="A21" i="16"/>
  <c r="A20" i="16"/>
  <c r="A19" i="16"/>
  <c r="A18" i="16"/>
  <c r="A17" i="16"/>
  <c r="A16" i="16"/>
  <c r="A15" i="16"/>
  <c r="A14" i="16"/>
  <c r="A13" i="16"/>
  <c r="A12" i="16"/>
  <c r="A11" i="16"/>
  <c r="A10" i="16"/>
  <c r="A20" i="4"/>
  <c r="A19" i="4"/>
  <c r="A18" i="4"/>
  <c r="A17" i="4"/>
  <c r="A16" i="4"/>
  <c r="A15" i="4"/>
  <c r="A14" i="4"/>
  <c r="A13" i="4"/>
  <c r="A12" i="4"/>
  <c r="A11" i="4"/>
  <c r="A10" i="4"/>
  <c r="A7" i="8"/>
  <c r="A5" i="8"/>
  <c r="E20" i="30"/>
  <c r="E3" i="30"/>
  <c r="H9" i="8"/>
  <c r="H10" i="8"/>
  <c r="H11" i="8"/>
  <c r="H12" i="8"/>
  <c r="H14" i="8"/>
  <c r="H18" i="7"/>
  <c r="H17" i="7"/>
  <c r="H16" i="7"/>
  <c r="H15" i="7"/>
  <c r="H14" i="7"/>
  <c r="H13" i="7"/>
  <c r="H12" i="7"/>
  <c r="H11" i="7"/>
  <c r="H10" i="7"/>
  <c r="H9" i="7"/>
  <c r="H20" i="4"/>
  <c r="H19" i="4"/>
  <c r="H18" i="4"/>
  <c r="H17" i="4"/>
  <c r="H16" i="4"/>
  <c r="H15" i="4"/>
  <c r="H14" i="4"/>
  <c r="H13" i="4"/>
  <c r="H12" i="4"/>
  <c r="H11" i="4"/>
  <c r="H10" i="4"/>
  <c r="H9" i="4"/>
  <c r="H19" i="20"/>
  <c r="H18" i="20"/>
  <c r="H17" i="20"/>
  <c r="H16" i="20"/>
  <c r="H15" i="20"/>
  <c r="H14" i="20"/>
  <c r="H13" i="20"/>
  <c r="H12" i="20"/>
  <c r="H11" i="20"/>
  <c r="H10" i="20"/>
  <c r="H9" i="20"/>
  <c r="H19" i="19"/>
  <c r="H18" i="19"/>
  <c r="H17" i="19"/>
  <c r="H16" i="19"/>
  <c r="H15" i="19"/>
  <c r="H14" i="19"/>
  <c r="H13" i="19"/>
  <c r="H12" i="19"/>
  <c r="H11" i="19"/>
  <c r="H10" i="19"/>
  <c r="H9" i="19"/>
  <c r="H19" i="18"/>
  <c r="H18" i="18"/>
  <c r="H17" i="18"/>
  <c r="H16" i="18"/>
  <c r="H15" i="18"/>
  <c r="H14" i="18"/>
  <c r="H13" i="18"/>
  <c r="H12" i="18"/>
  <c r="H11" i="18"/>
  <c r="H10" i="18"/>
  <c r="H9" i="18"/>
  <c r="H21" i="17"/>
  <c r="H20" i="17"/>
  <c r="H19" i="17"/>
  <c r="H18" i="17"/>
  <c r="H17" i="17"/>
  <c r="H16" i="17"/>
  <c r="H15" i="17"/>
  <c r="H14" i="17"/>
  <c r="H13" i="17"/>
  <c r="H12" i="17"/>
  <c r="H11" i="17"/>
  <c r="H10" i="17"/>
  <c r="H9" i="17"/>
  <c r="H9" i="16"/>
  <c r="H10" i="16"/>
  <c r="H11" i="16"/>
  <c r="H12" i="16"/>
  <c r="H13" i="16"/>
  <c r="H14" i="16"/>
  <c r="H15" i="16"/>
  <c r="H16" i="16"/>
  <c r="H17" i="16"/>
  <c r="H18" i="16"/>
  <c r="H19" i="16"/>
  <c r="H20" i="16"/>
  <c r="H21" i="16"/>
  <c r="N19" i="29"/>
  <c r="N20" i="29"/>
  <c r="N21" i="29"/>
  <c r="N22" i="29"/>
  <c r="N23" i="29"/>
  <c r="N24" i="29"/>
  <c r="N25" i="29"/>
  <c r="N26" i="29"/>
  <c r="N27" i="29"/>
  <c r="N28" i="29"/>
  <c r="N29" i="29"/>
  <c r="N30" i="29"/>
  <c r="N31" i="29"/>
  <c r="N32" i="29"/>
  <c r="N33" i="29"/>
  <c r="N34" i="29"/>
  <c r="N35" i="29"/>
  <c r="N36" i="29"/>
  <c r="N37" i="29"/>
  <c r="N38" i="29"/>
  <c r="N39" i="29"/>
  <c r="G19" i="29"/>
  <c r="G20" i="29"/>
  <c r="G21" i="29"/>
  <c r="M21" i="29" s="1"/>
  <c r="D291" i="15" s="1"/>
  <c r="G22" i="29"/>
  <c r="G23" i="29"/>
  <c r="G24" i="29"/>
  <c r="G25" i="29"/>
  <c r="M25" i="29" s="1"/>
  <c r="D295" i="15" s="1"/>
  <c r="G26" i="29"/>
  <c r="M26" i="29" s="1"/>
  <c r="D296" i="15" s="1"/>
  <c r="G27" i="29"/>
  <c r="G28" i="29"/>
  <c r="M28" i="29" s="1"/>
  <c r="D298" i="15" s="1"/>
  <c r="G29" i="29"/>
  <c r="M29" i="29" s="1"/>
  <c r="D299" i="15" s="1"/>
  <c r="G30" i="29"/>
  <c r="G31" i="29"/>
  <c r="M31" i="29" s="1"/>
  <c r="D301" i="15" s="1"/>
  <c r="G32" i="29"/>
  <c r="G33" i="29"/>
  <c r="G34" i="29"/>
  <c r="G35" i="29"/>
  <c r="G36" i="29"/>
  <c r="G37" i="29"/>
  <c r="G38" i="29"/>
  <c r="G39" i="29"/>
  <c r="G18" i="29"/>
  <c r="M18" i="29" s="1"/>
  <c r="L19" i="29"/>
  <c r="L20" i="29"/>
  <c r="L21" i="29"/>
  <c r="L22" i="29"/>
  <c r="M22" i="29" s="1"/>
  <c r="D292" i="15" s="1"/>
  <c r="L23" i="29"/>
  <c r="L24" i="29"/>
  <c r="L25" i="29"/>
  <c r="L26" i="29"/>
  <c r="L27" i="29"/>
  <c r="M27" i="29" s="1"/>
  <c r="D297" i="15" s="1"/>
  <c r="L28" i="29"/>
  <c r="L29" i="29"/>
  <c r="L30" i="29"/>
  <c r="L31" i="29"/>
  <c r="L32" i="29"/>
  <c r="L33" i="29"/>
  <c r="M33" i="29" s="1"/>
  <c r="D303" i="15" s="1"/>
  <c r="L34" i="29"/>
  <c r="L35" i="29"/>
  <c r="L36" i="29"/>
  <c r="L37" i="29"/>
  <c r="L38" i="29"/>
  <c r="L39" i="29"/>
  <c r="M39" i="29" s="1"/>
  <c r="D309" i="15" s="1"/>
  <c r="L18" i="29"/>
  <c r="M23" i="29"/>
  <c r="D293" i="15" s="1"/>
  <c r="M24" i="29"/>
  <c r="D294" i="15" s="1"/>
  <c r="D283" i="15"/>
  <c r="F283" i="15" s="1"/>
  <c r="D258" i="15"/>
  <c r="F258" i="15" s="1"/>
  <c r="D233" i="15"/>
  <c r="G233" i="15" s="1"/>
  <c r="D208" i="15"/>
  <c r="G208" i="15" s="1"/>
  <c r="D183" i="15"/>
  <c r="G183" i="15" s="1"/>
  <c r="H40" i="29"/>
  <c r="D265" i="15"/>
  <c r="G265" i="15" s="1"/>
  <c r="D266" i="15"/>
  <c r="G266" i="15" s="1"/>
  <c r="D267" i="15"/>
  <c r="G267" i="15" s="1"/>
  <c r="D268" i="15"/>
  <c r="G268" i="15" s="1"/>
  <c r="D269" i="15"/>
  <c r="F269" i="15" s="1"/>
  <c r="D270" i="15"/>
  <c r="G270" i="15" s="1"/>
  <c r="D271" i="15"/>
  <c r="G271" i="15" s="1"/>
  <c r="D272" i="15"/>
  <c r="G272" i="15" s="1"/>
  <c r="D273" i="15"/>
  <c r="F273" i="15" s="1"/>
  <c r="D274" i="15"/>
  <c r="G274" i="15" s="1"/>
  <c r="D275" i="15"/>
  <c r="G275" i="15" s="1"/>
  <c r="D276" i="15"/>
  <c r="G276" i="15" s="1"/>
  <c r="D277" i="15"/>
  <c r="G277" i="15" s="1"/>
  <c r="D278" i="15"/>
  <c r="G278" i="15" s="1"/>
  <c r="D279" i="15"/>
  <c r="F279" i="15" s="1"/>
  <c r="D280" i="15"/>
  <c r="G280" i="15" s="1"/>
  <c r="D281" i="15"/>
  <c r="F281" i="15" s="1"/>
  <c r="D282" i="15"/>
  <c r="G282" i="15" s="1"/>
  <c r="D284" i="15"/>
  <c r="G284" i="15" s="1"/>
  <c r="D264" i="15"/>
  <c r="G264" i="15" s="1"/>
  <c r="D263" i="15"/>
  <c r="G263" i="15" s="1"/>
  <c r="D59" i="24"/>
  <c r="D60" i="24"/>
  <c r="D61" i="24"/>
  <c r="D62" i="24"/>
  <c r="D63" i="24"/>
  <c r="D64" i="24"/>
  <c r="D65" i="24"/>
  <c r="D66" i="24"/>
  <c r="D67" i="24"/>
  <c r="D68" i="24"/>
  <c r="D69" i="24"/>
  <c r="D70" i="24"/>
  <c r="D71" i="24"/>
  <c r="D72" i="24"/>
  <c r="D73" i="24"/>
  <c r="D74" i="24"/>
  <c r="D75" i="24"/>
  <c r="D76" i="24"/>
  <c r="D77" i="24"/>
  <c r="D79" i="24"/>
  <c r="D58" i="24"/>
  <c r="A9" i="25"/>
  <c r="A7" i="25"/>
  <c r="A10" i="25" s="1"/>
  <c r="F2" i="25" s="1"/>
  <c r="D22" i="14"/>
  <c r="D16" i="14"/>
  <c r="D10" i="14"/>
  <c r="E3" i="20"/>
  <c r="E3" i="19"/>
  <c r="E3" i="18"/>
  <c r="E3" i="17"/>
  <c r="E3" i="16"/>
  <c r="E3" i="4"/>
  <c r="E3" i="7"/>
  <c r="E3" i="8"/>
  <c r="D38" i="24"/>
  <c r="D259" i="15"/>
  <c r="F259" i="15" s="1"/>
  <c r="D257" i="15"/>
  <c r="D256" i="15"/>
  <c r="G256" i="15" s="1"/>
  <c r="D255" i="15"/>
  <c r="F255" i="15" s="1"/>
  <c r="D254" i="15"/>
  <c r="F254" i="15" s="1"/>
  <c r="D253" i="15"/>
  <c r="G253" i="15" s="1"/>
  <c r="D252" i="15"/>
  <c r="F252" i="15" s="1"/>
  <c r="D251" i="15"/>
  <c r="G251" i="15" s="1"/>
  <c r="D250" i="15"/>
  <c r="G250" i="15" s="1"/>
  <c r="D249" i="15"/>
  <c r="G249" i="15" s="1"/>
  <c r="D248" i="15"/>
  <c r="F248" i="15" s="1"/>
  <c r="D247" i="15"/>
  <c r="G247" i="15" s="1"/>
  <c r="D246" i="15"/>
  <c r="F246" i="15" s="1"/>
  <c r="D245" i="15"/>
  <c r="D244" i="15"/>
  <c r="G244" i="15" s="1"/>
  <c r="D243" i="15"/>
  <c r="F243" i="15" s="1"/>
  <c r="D242" i="15"/>
  <c r="G242" i="15" s="1"/>
  <c r="D241" i="15"/>
  <c r="D240" i="15"/>
  <c r="F240" i="15" s="1"/>
  <c r="D239" i="15"/>
  <c r="F239" i="15" s="1"/>
  <c r="D234" i="15"/>
  <c r="G234" i="15" s="1"/>
  <c r="D232" i="15"/>
  <c r="F232" i="15" s="1"/>
  <c r="D231" i="15"/>
  <c r="F231" i="15" s="1"/>
  <c r="D230" i="15"/>
  <c r="F230" i="15" s="1"/>
  <c r="D229" i="15"/>
  <c r="G229" i="15" s="1"/>
  <c r="D228" i="15"/>
  <c r="G228" i="15" s="1"/>
  <c r="D227" i="15"/>
  <c r="F227" i="15" s="1"/>
  <c r="D226" i="15"/>
  <c r="F226" i="15" s="1"/>
  <c r="D225" i="15"/>
  <c r="G225" i="15" s="1"/>
  <c r="D224" i="15"/>
  <c r="F224" i="15" s="1"/>
  <c r="D223" i="15"/>
  <c r="G223" i="15" s="1"/>
  <c r="D222" i="15"/>
  <c r="F222" i="15" s="1"/>
  <c r="D221" i="15"/>
  <c r="G221" i="15" s="1"/>
  <c r="D220" i="15"/>
  <c r="F220" i="15" s="1"/>
  <c r="D219" i="15"/>
  <c r="G219" i="15" s="1"/>
  <c r="D218" i="15"/>
  <c r="F218" i="15" s="1"/>
  <c r="D217" i="15"/>
  <c r="G217" i="15" s="1"/>
  <c r="D216" i="15"/>
  <c r="G216" i="15" s="1"/>
  <c r="D215" i="15"/>
  <c r="F215" i="15" s="1"/>
  <c r="D214" i="15"/>
  <c r="F214" i="15" s="1"/>
  <c r="D60" i="15"/>
  <c r="G60" i="15" s="1"/>
  <c r="D47" i="15"/>
  <c r="G47" i="15" s="1"/>
  <c r="D59" i="15"/>
  <c r="F59" i="15" s="1"/>
  <c r="D58" i="15"/>
  <c r="G58" i="15" s="1"/>
  <c r="D57" i="15"/>
  <c r="D56" i="15"/>
  <c r="F56" i="15" s="1"/>
  <c r="D55" i="15"/>
  <c r="D54" i="15"/>
  <c r="G54" i="15" s="1"/>
  <c r="D53" i="15"/>
  <c r="D52" i="15"/>
  <c r="F52" i="15" s="1"/>
  <c r="D51" i="15"/>
  <c r="G51" i="15" s="1"/>
  <c r="D50" i="15"/>
  <c r="G50" i="15" s="1"/>
  <c r="D49" i="15"/>
  <c r="G49" i="15" s="1"/>
  <c r="D48" i="15"/>
  <c r="G48" i="15" s="1"/>
  <c r="I15" i="15"/>
  <c r="I14" i="15"/>
  <c r="I13" i="15"/>
  <c r="I12" i="15"/>
  <c r="I11" i="15"/>
  <c r="I10" i="15"/>
  <c r="I9" i="15"/>
  <c r="I8" i="15"/>
  <c r="I7" i="15"/>
  <c r="I6" i="15"/>
  <c r="I5" i="15"/>
  <c r="D27" i="15"/>
  <c r="F27" i="15" s="1"/>
  <c r="D26" i="15"/>
  <c r="F26" i="15" s="1"/>
  <c r="D25" i="15"/>
  <c r="F25" i="15" s="1"/>
  <c r="D24" i="15"/>
  <c r="F24" i="15" s="1"/>
  <c r="D23" i="15"/>
  <c r="F23" i="15" s="1"/>
  <c r="D22" i="15"/>
  <c r="F22" i="15" s="1"/>
  <c r="D21" i="15"/>
  <c r="F21" i="15" s="1"/>
  <c r="D20" i="15"/>
  <c r="F20" i="15" s="1"/>
  <c r="H12" i="15"/>
  <c r="H11" i="15"/>
  <c r="H10" i="15"/>
  <c r="H9" i="15"/>
  <c r="H6" i="15"/>
  <c r="D15" i="15"/>
  <c r="D14" i="15"/>
  <c r="G14" i="15" s="1"/>
  <c r="D13" i="15"/>
  <c r="D8" i="15"/>
  <c r="D7" i="15"/>
  <c r="G7" i="15" s="1"/>
  <c r="D5" i="15"/>
  <c r="D8" i="25"/>
  <c r="D7" i="25"/>
  <c r="D53" i="24"/>
  <c r="D51" i="24"/>
  <c r="D50" i="24"/>
  <c r="D49" i="24"/>
  <c r="D48" i="24"/>
  <c r="D47" i="24"/>
  <c r="D46" i="24"/>
  <c r="D45" i="24"/>
  <c r="D44" i="24"/>
  <c r="D43" i="24"/>
  <c r="D42" i="24"/>
  <c r="D41" i="24"/>
  <c r="D40" i="24"/>
  <c r="D39" i="24"/>
  <c r="D37" i="24"/>
  <c r="D36" i="24"/>
  <c r="D35" i="24"/>
  <c r="D34" i="24"/>
  <c r="D33" i="24"/>
  <c r="D32" i="24"/>
  <c r="D28" i="24"/>
  <c r="D26" i="24"/>
  <c r="D25" i="24"/>
  <c r="D24" i="24"/>
  <c r="D23" i="24"/>
  <c r="D22" i="24"/>
  <c r="D21" i="24"/>
  <c r="D20" i="24"/>
  <c r="D19" i="24"/>
  <c r="D18" i="24"/>
  <c r="D17" i="24"/>
  <c r="D16" i="24"/>
  <c r="D15" i="24"/>
  <c r="D14" i="24"/>
  <c r="D13" i="24"/>
  <c r="D12" i="24"/>
  <c r="D11" i="24"/>
  <c r="D9" i="24"/>
  <c r="D8" i="24"/>
  <c r="D7" i="24"/>
  <c r="A8" i="24"/>
  <c r="A9" i="24"/>
  <c r="A10" i="24"/>
  <c r="A11" i="24"/>
  <c r="A12" i="24"/>
  <c r="A13" i="24"/>
  <c r="A14" i="24"/>
  <c r="A15" i="24"/>
  <c r="A16" i="24"/>
  <c r="A17" i="24"/>
  <c r="A18" i="24"/>
  <c r="A19" i="24"/>
  <c r="A20" i="24"/>
  <c r="A21" i="24"/>
  <c r="A22" i="24"/>
  <c r="A23" i="24"/>
  <c r="A24" i="24"/>
  <c r="A25" i="24"/>
  <c r="A26" i="24"/>
  <c r="A28" i="24"/>
  <c r="A32" i="24"/>
  <c r="A33" i="24"/>
  <c r="A34" i="24"/>
  <c r="A35" i="24"/>
  <c r="A36" i="24"/>
  <c r="A37" i="24"/>
  <c r="A38" i="24"/>
  <c r="A39" i="24"/>
  <c r="A40" i="24"/>
  <c r="A41" i="24"/>
  <c r="A42" i="24"/>
  <c r="A43" i="24"/>
  <c r="A44" i="24"/>
  <c r="A45" i="24"/>
  <c r="A46" i="24"/>
  <c r="A47" i="24"/>
  <c r="A48" i="24"/>
  <c r="A49" i="24"/>
  <c r="A50" i="24"/>
  <c r="A51" i="24"/>
  <c r="A53" i="24"/>
  <c r="A7" i="24"/>
  <c r="A9" i="23"/>
  <c r="A10" i="23"/>
  <c r="A11" i="23"/>
  <c r="A12" i="23"/>
  <c r="A17" i="23"/>
  <c r="A19" i="23"/>
  <c r="A8" i="23"/>
  <c r="A25" i="23" s="1"/>
  <c r="J27" i="22"/>
  <c r="J26" i="22"/>
  <c r="J25" i="22"/>
  <c r="J24" i="22"/>
  <c r="J23" i="22"/>
  <c r="J22" i="22"/>
  <c r="J21" i="22"/>
  <c r="J20" i="22"/>
  <c r="J19" i="22"/>
  <c r="J18" i="22"/>
  <c r="J17" i="22"/>
  <c r="J16" i="22"/>
  <c r="J15" i="22"/>
  <c r="J14" i="22"/>
  <c r="G45" i="22"/>
  <c r="G44" i="22"/>
  <c r="G43" i="22"/>
  <c r="G42" i="22"/>
  <c r="G41" i="22"/>
  <c r="G40" i="22"/>
  <c r="G39" i="22"/>
  <c r="G38" i="22"/>
  <c r="G37" i="22"/>
  <c r="G36" i="22"/>
  <c r="G35" i="22"/>
  <c r="G34" i="22"/>
  <c r="G33" i="22"/>
  <c r="G32" i="22"/>
  <c r="G27" i="22"/>
  <c r="G26" i="22"/>
  <c r="G25" i="22"/>
  <c r="G24" i="22"/>
  <c r="G23" i="22"/>
  <c r="G22" i="22"/>
  <c r="G21" i="22"/>
  <c r="G20" i="22"/>
  <c r="G19" i="22"/>
  <c r="G18" i="22"/>
  <c r="G17" i="22"/>
  <c r="G16" i="22"/>
  <c r="G15" i="22"/>
  <c r="G14" i="22"/>
  <c r="D45" i="22"/>
  <c r="D44" i="22"/>
  <c r="D43" i="22"/>
  <c r="D42" i="22"/>
  <c r="D41" i="22"/>
  <c r="D40" i="22"/>
  <c r="D39" i="22"/>
  <c r="D38" i="22"/>
  <c r="D37" i="22"/>
  <c r="D36" i="22"/>
  <c r="D35" i="22"/>
  <c r="D34" i="22"/>
  <c r="D33" i="22"/>
  <c r="D32" i="22"/>
  <c r="D27" i="22"/>
  <c r="D26" i="22"/>
  <c r="D25" i="22"/>
  <c r="D24" i="22"/>
  <c r="D23" i="22"/>
  <c r="D22" i="22"/>
  <c r="D21" i="22"/>
  <c r="D20" i="22"/>
  <c r="D19" i="22"/>
  <c r="D18" i="22"/>
  <c r="D17" i="22"/>
  <c r="D16" i="22"/>
  <c r="D15" i="22"/>
  <c r="D14" i="22"/>
  <c r="A9" i="22"/>
  <c r="A14" i="22"/>
  <c r="A15" i="22"/>
  <c r="A16" i="22"/>
  <c r="A17" i="22"/>
  <c r="A18" i="22"/>
  <c r="A19" i="22"/>
  <c r="A20" i="22"/>
  <c r="A21" i="22"/>
  <c r="A22" i="22"/>
  <c r="A23" i="22"/>
  <c r="A24" i="22"/>
  <c r="A25" i="22"/>
  <c r="A26" i="22"/>
  <c r="A27" i="22"/>
  <c r="A32" i="22"/>
  <c r="A33" i="22"/>
  <c r="A34" i="22"/>
  <c r="A35" i="22"/>
  <c r="A36" i="22"/>
  <c r="A37" i="22"/>
  <c r="A38" i="22"/>
  <c r="A39" i="22"/>
  <c r="A40" i="22"/>
  <c r="A41" i="22"/>
  <c r="A42" i="22"/>
  <c r="A43" i="22"/>
  <c r="A44" i="22"/>
  <c r="A45" i="22"/>
  <c r="A8" i="22"/>
  <c r="A21" i="14"/>
  <c r="A19" i="14"/>
  <c r="A15" i="14"/>
  <c r="A13" i="14"/>
  <c r="A9" i="14"/>
  <c r="A7" i="14"/>
  <c r="G5" i="15"/>
  <c r="D320" i="15"/>
  <c r="D319" i="15"/>
  <c r="D315" i="15"/>
  <c r="D313" i="15"/>
  <c r="G313" i="15" s="1"/>
  <c r="G241" i="15"/>
  <c r="G243" i="15"/>
  <c r="G245" i="15"/>
  <c r="G257" i="15"/>
  <c r="D238" i="15"/>
  <c r="G238" i="15" s="1"/>
  <c r="G222" i="15"/>
  <c r="G226" i="15"/>
  <c r="D213" i="15"/>
  <c r="G213" i="15" s="1"/>
  <c r="D189" i="15"/>
  <c r="F189" i="15" s="1"/>
  <c r="D190" i="15"/>
  <c r="G190" i="15" s="1"/>
  <c r="D191" i="15"/>
  <c r="G191" i="15" s="1"/>
  <c r="D192" i="15"/>
  <c r="G192" i="15" s="1"/>
  <c r="D193" i="15"/>
  <c r="F193" i="15" s="1"/>
  <c r="D194" i="15"/>
  <c r="G194" i="15" s="1"/>
  <c r="D195" i="15"/>
  <c r="F195" i="15" s="1"/>
  <c r="D196" i="15"/>
  <c r="G196" i="15" s="1"/>
  <c r="D197" i="15"/>
  <c r="G197" i="15" s="1"/>
  <c r="D198" i="15"/>
  <c r="G198" i="15" s="1"/>
  <c r="D199" i="15"/>
  <c r="G199" i="15" s="1"/>
  <c r="D200" i="15"/>
  <c r="G200" i="15" s="1"/>
  <c r="D201" i="15"/>
  <c r="G201" i="15" s="1"/>
  <c r="D202" i="15"/>
  <c r="G202" i="15" s="1"/>
  <c r="D203" i="15"/>
  <c r="G203" i="15" s="1"/>
  <c r="D204" i="15"/>
  <c r="G204" i="15" s="1"/>
  <c r="D205" i="15"/>
  <c r="F205" i="15" s="1"/>
  <c r="D206" i="15"/>
  <c r="G206" i="15" s="1"/>
  <c r="D207" i="15"/>
  <c r="G207" i="15" s="1"/>
  <c r="D209" i="15"/>
  <c r="G209" i="15" s="1"/>
  <c r="D188" i="15"/>
  <c r="G188" i="15" s="1"/>
  <c r="D164" i="15"/>
  <c r="G164" i="15" s="1"/>
  <c r="D165" i="15"/>
  <c r="G165" i="15" s="1"/>
  <c r="D166" i="15"/>
  <c r="F166" i="15" s="1"/>
  <c r="D167" i="15"/>
  <c r="G167" i="15" s="1"/>
  <c r="D168" i="15"/>
  <c r="G168" i="15" s="1"/>
  <c r="D169" i="15"/>
  <c r="G169" i="15" s="1"/>
  <c r="D170" i="15"/>
  <c r="F170" i="15" s="1"/>
  <c r="D171" i="15"/>
  <c r="G171" i="15" s="1"/>
  <c r="D172" i="15"/>
  <c r="G172" i="15" s="1"/>
  <c r="D173" i="15"/>
  <c r="G173" i="15" s="1"/>
  <c r="D174" i="15"/>
  <c r="G174" i="15" s="1"/>
  <c r="D175" i="15"/>
  <c r="G175" i="15" s="1"/>
  <c r="D176" i="15"/>
  <c r="G176" i="15" s="1"/>
  <c r="D177" i="15"/>
  <c r="G177" i="15" s="1"/>
  <c r="D178" i="15"/>
  <c r="G178" i="15" s="1"/>
  <c r="D179" i="15"/>
  <c r="G179" i="15" s="1"/>
  <c r="D180" i="15"/>
  <c r="G180" i="15" s="1"/>
  <c r="D181" i="15"/>
  <c r="F181" i="15" s="1"/>
  <c r="D182" i="15"/>
  <c r="G182" i="15" s="1"/>
  <c r="D184" i="15"/>
  <c r="G184" i="15" s="1"/>
  <c r="D163" i="15"/>
  <c r="F163" i="15" s="1"/>
  <c r="D159" i="15"/>
  <c r="G159" i="15" s="1"/>
  <c r="D155" i="15"/>
  <c r="G155" i="15" s="1"/>
  <c r="D153" i="15"/>
  <c r="G153" i="15" s="1"/>
  <c r="D146" i="15"/>
  <c r="F146" i="15" s="1"/>
  <c r="D147" i="15"/>
  <c r="F147" i="15" s="1"/>
  <c r="D148" i="15"/>
  <c r="G148" i="15" s="1"/>
  <c r="D149" i="15"/>
  <c r="G149" i="15" s="1"/>
  <c r="D145" i="15"/>
  <c r="G145" i="15" s="1"/>
  <c r="D130" i="15"/>
  <c r="G130" i="15" s="1"/>
  <c r="D118" i="15"/>
  <c r="G118" i="15" s="1"/>
  <c r="D119" i="15"/>
  <c r="G119" i="15" s="1"/>
  <c r="D120" i="15"/>
  <c r="G120" i="15" s="1"/>
  <c r="D121" i="15"/>
  <c r="G121" i="15" s="1"/>
  <c r="D122" i="15"/>
  <c r="G122" i="15" s="1"/>
  <c r="D123" i="15"/>
  <c r="F123" i="15" s="1"/>
  <c r="D124" i="15"/>
  <c r="F124" i="15" s="1"/>
  <c r="D125" i="15"/>
  <c r="F125" i="15" s="1"/>
  <c r="D126" i="15"/>
  <c r="F126" i="15" s="1"/>
  <c r="D127" i="15"/>
  <c r="G127" i="15" s="1"/>
  <c r="D128" i="15"/>
  <c r="G128" i="15" s="1"/>
  <c r="D129" i="15"/>
  <c r="G129" i="15" s="1"/>
  <c r="D117" i="15"/>
  <c r="G117" i="15" s="1"/>
  <c r="D116" i="15"/>
  <c r="F116" i="15" s="1"/>
  <c r="D104" i="15"/>
  <c r="F104" i="15" s="1"/>
  <c r="G104" i="15"/>
  <c r="D105" i="15"/>
  <c r="G105" i="15" s="1"/>
  <c r="D106" i="15"/>
  <c r="G106" i="15" s="1"/>
  <c r="D107" i="15"/>
  <c r="F107" i="15" s="1"/>
  <c r="D108" i="15"/>
  <c r="G108" i="15" s="1"/>
  <c r="D109" i="15"/>
  <c r="G109" i="15" s="1"/>
  <c r="D110" i="15"/>
  <c r="G110" i="15" s="1"/>
  <c r="D111" i="15"/>
  <c r="G111" i="15" s="1"/>
  <c r="D112" i="15"/>
  <c r="G112" i="15" s="1"/>
  <c r="D113" i="15"/>
  <c r="G113" i="15" s="1"/>
  <c r="D114" i="15"/>
  <c r="G114" i="15" s="1"/>
  <c r="D115" i="15"/>
  <c r="F115" i="15" s="1"/>
  <c r="D103" i="15"/>
  <c r="F103" i="15" s="1"/>
  <c r="D90" i="15"/>
  <c r="G90" i="15" s="1"/>
  <c r="D91" i="15"/>
  <c r="G91" i="15" s="1"/>
  <c r="D92" i="15"/>
  <c r="G92" i="15"/>
  <c r="D93" i="15"/>
  <c r="G93" i="15" s="1"/>
  <c r="D94" i="15"/>
  <c r="G94" i="15" s="1"/>
  <c r="D95" i="15"/>
  <c r="G95" i="15" s="1"/>
  <c r="D96" i="15"/>
  <c r="G96" i="15" s="1"/>
  <c r="D97" i="15"/>
  <c r="G97" i="15" s="1"/>
  <c r="D98" i="15"/>
  <c r="G98" i="15" s="1"/>
  <c r="D99" i="15"/>
  <c r="G99" i="15" s="1"/>
  <c r="D100" i="15"/>
  <c r="G100" i="15" s="1"/>
  <c r="D101" i="15"/>
  <c r="G101" i="15" s="1"/>
  <c r="D102" i="15"/>
  <c r="G102" i="15" s="1"/>
  <c r="D89" i="15"/>
  <c r="G89" i="15" s="1"/>
  <c r="D76" i="15"/>
  <c r="G76" i="15" s="1"/>
  <c r="D77" i="15"/>
  <c r="G77" i="15"/>
  <c r="D78" i="15"/>
  <c r="F78" i="15" s="1"/>
  <c r="D79" i="15"/>
  <c r="F79" i="15" s="1"/>
  <c r="D80" i="15"/>
  <c r="G80" i="15" s="1"/>
  <c r="D81" i="15"/>
  <c r="G81" i="15" s="1"/>
  <c r="D82" i="15"/>
  <c r="G82" i="15" s="1"/>
  <c r="D83" i="15"/>
  <c r="G83" i="15" s="1"/>
  <c r="D84" i="15"/>
  <c r="F84" i="15" s="1"/>
  <c r="D85" i="15"/>
  <c r="G85" i="15" s="1"/>
  <c r="D86" i="15"/>
  <c r="F86" i="15" s="1"/>
  <c r="G86" i="15"/>
  <c r="D87" i="15"/>
  <c r="G87" i="15" s="1"/>
  <c r="D88" i="15"/>
  <c r="G88" i="15" s="1"/>
  <c r="D75" i="15"/>
  <c r="G75" i="15" s="1"/>
  <c r="D62" i="15"/>
  <c r="F62" i="15" s="1"/>
  <c r="D63" i="15"/>
  <c r="G63" i="15" s="1"/>
  <c r="D64" i="15"/>
  <c r="G64" i="15" s="1"/>
  <c r="D65" i="15"/>
  <c r="G65" i="15" s="1"/>
  <c r="D66" i="15"/>
  <c r="F66" i="15" s="1"/>
  <c r="D67" i="15"/>
  <c r="F67" i="15" s="1"/>
  <c r="D68" i="15"/>
  <c r="F68" i="15" s="1"/>
  <c r="D69" i="15"/>
  <c r="G69" i="15" s="1"/>
  <c r="D70" i="15"/>
  <c r="G70" i="15" s="1"/>
  <c r="D71" i="15"/>
  <c r="G71" i="15" s="1"/>
  <c r="D72" i="15"/>
  <c r="G72" i="15" s="1"/>
  <c r="D73" i="15"/>
  <c r="G73" i="15" s="1"/>
  <c r="D74" i="15"/>
  <c r="G74" i="15" s="1"/>
  <c r="D61" i="15"/>
  <c r="G61" i="15" s="1"/>
  <c r="G53" i="15"/>
  <c r="G55" i="15"/>
  <c r="G57" i="15"/>
  <c r="D34" i="15"/>
  <c r="G34" i="15" s="1"/>
  <c r="D35" i="15"/>
  <c r="G35" i="15" s="1"/>
  <c r="D36" i="15"/>
  <c r="G36" i="15" s="1"/>
  <c r="D37" i="15"/>
  <c r="G37" i="15"/>
  <c r="D38" i="15"/>
  <c r="G38" i="15" s="1"/>
  <c r="D39" i="15"/>
  <c r="G39" i="15" s="1"/>
  <c r="D40" i="15"/>
  <c r="G40" i="15" s="1"/>
  <c r="D41" i="15"/>
  <c r="G41" i="15" s="1"/>
  <c r="D42" i="15"/>
  <c r="G42" i="15" s="1"/>
  <c r="D43" i="15"/>
  <c r="G43" i="15" s="1"/>
  <c r="D44" i="15"/>
  <c r="G44" i="15" s="1"/>
  <c r="D45" i="15"/>
  <c r="G45" i="15" s="1"/>
  <c r="D46" i="15"/>
  <c r="G46" i="15" s="1"/>
  <c r="D33" i="15"/>
  <c r="G33" i="15" s="1"/>
  <c r="D32" i="15"/>
  <c r="G32" i="15" s="1"/>
  <c r="D31" i="15"/>
  <c r="G31" i="15" s="1"/>
  <c r="D6" i="15"/>
  <c r="D10" i="15"/>
  <c r="D12" i="15"/>
  <c r="D11" i="15"/>
  <c r="F257" i="15"/>
  <c r="F253" i="15"/>
  <c r="F251" i="15"/>
  <c r="F249" i="15"/>
  <c r="F245" i="15"/>
  <c r="F242" i="15"/>
  <c r="F241" i="15"/>
  <c r="F229" i="15"/>
  <c r="F228" i="15"/>
  <c r="F223" i="15"/>
  <c r="F219" i="15"/>
  <c r="F217" i="15"/>
  <c r="F213" i="15"/>
  <c r="F204" i="15"/>
  <c r="F192" i="15"/>
  <c r="F190" i="15"/>
  <c r="F164" i="15"/>
  <c r="F165" i="15"/>
  <c r="F173" i="15"/>
  <c r="F176" i="15"/>
  <c r="F178" i="15"/>
  <c r="F122" i="15"/>
  <c r="F119" i="15"/>
  <c r="F118" i="15"/>
  <c r="F114" i="15"/>
  <c r="F111" i="15"/>
  <c r="F106" i="15"/>
  <c r="F105" i="15"/>
  <c r="F101" i="15"/>
  <c r="F99" i="15"/>
  <c r="F97" i="15"/>
  <c r="F96" i="15"/>
  <c r="F92" i="15"/>
  <c r="F91" i="15"/>
  <c r="F90" i="15"/>
  <c r="F85" i="15"/>
  <c r="F80" i="15"/>
  <c r="F77" i="15"/>
  <c r="F76" i="15"/>
  <c r="F70" i="15"/>
  <c r="F64" i="15"/>
  <c r="F60" i="15"/>
  <c r="F57" i="15"/>
  <c r="F55" i="15"/>
  <c r="F53" i="15"/>
  <c r="F50" i="15"/>
  <c r="F43" i="15"/>
  <c r="F38" i="15"/>
  <c r="F37" i="15"/>
  <c r="F35" i="15"/>
  <c r="F153" i="15"/>
  <c r="F238" i="15" l="1"/>
  <c r="G163" i="15"/>
  <c r="M20" i="29"/>
  <c r="D290" i="15" s="1"/>
  <c r="F206" i="15"/>
  <c r="F174" i="15"/>
  <c r="G246" i="15"/>
  <c r="F247" i="15"/>
  <c r="F267" i="15"/>
  <c r="F268" i="15"/>
  <c r="G239" i="15"/>
  <c r="F194" i="15"/>
  <c r="G230" i="15"/>
  <c r="F233" i="15"/>
  <c r="A15" i="8"/>
  <c r="F2" i="8" s="1"/>
  <c r="J71" i="27" s="1"/>
  <c r="G315" i="15"/>
  <c r="J85" i="27"/>
  <c r="F47" i="15"/>
  <c r="F75" i="15"/>
  <c r="G103" i="15"/>
  <c r="F32" i="15"/>
  <c r="F127" i="15"/>
  <c r="F130" i="15"/>
  <c r="F129" i="15"/>
  <c r="F94" i="15"/>
  <c r="F44" i="15"/>
  <c r="F46" i="15"/>
  <c r="F145" i="15"/>
  <c r="F159" i="15"/>
  <c r="F160" i="15" s="1"/>
  <c r="F149" i="15"/>
  <c r="G146" i="15"/>
  <c r="G107" i="15"/>
  <c r="F108" i="15"/>
  <c r="F109" i="15"/>
  <c r="F110" i="15"/>
  <c r="G79" i="15"/>
  <c r="F83" i="15"/>
  <c r="F58" i="15"/>
  <c r="G59" i="15"/>
  <c r="G56" i="15"/>
  <c r="G124" i="15"/>
  <c r="G123" i="15"/>
  <c r="F98" i="15"/>
  <c r="G67" i="15"/>
  <c r="F41" i="15"/>
  <c r="F34" i="15"/>
  <c r="A46" i="22"/>
  <c r="F8" i="22" s="1"/>
  <c r="J81" i="27" s="1"/>
  <c r="M36" i="29"/>
  <c r="D306" i="15" s="1"/>
  <c r="M35" i="29"/>
  <c r="D305" i="15" s="1"/>
  <c r="M34" i="29"/>
  <c r="D304" i="15" s="1"/>
  <c r="M38" i="29"/>
  <c r="D308" i="15" s="1"/>
  <c r="G308" i="15" s="1"/>
  <c r="M37" i="29"/>
  <c r="D307" i="15" s="1"/>
  <c r="M32" i="29"/>
  <c r="D302" i="15" s="1"/>
  <c r="F302" i="15" s="1"/>
  <c r="M30" i="29"/>
  <c r="D300" i="15" s="1"/>
  <c r="G300" i="15" s="1"/>
  <c r="M19" i="29"/>
  <c r="D289" i="15" s="1"/>
  <c r="G289" i="15" s="1"/>
  <c r="N40" i="29"/>
  <c r="C42" i="29" s="1"/>
  <c r="J84" i="27" s="1"/>
  <c r="F197" i="15"/>
  <c r="G189" i="15"/>
  <c r="G255" i="15"/>
  <c r="G181" i="15"/>
  <c r="F184" i="15"/>
  <c r="G170" i="15"/>
  <c r="F175" i="15"/>
  <c r="F277" i="15"/>
  <c r="G259" i="15"/>
  <c r="F256" i="15"/>
  <c r="F244" i="15"/>
  <c r="F203" i="15"/>
  <c r="F201" i="15"/>
  <c r="F202" i="15"/>
  <c r="F200" i="15"/>
  <c r="G231" i="15"/>
  <c r="G218" i="15"/>
  <c r="F216" i="15"/>
  <c r="F171" i="15"/>
  <c r="A54" i="24"/>
  <c r="F2" i="24" s="1"/>
  <c r="J83" i="27" s="1"/>
  <c r="C4" i="23"/>
  <c r="J82" i="27" s="1"/>
  <c r="G15" i="15"/>
  <c r="A22" i="14"/>
  <c r="E4" i="14" s="1"/>
  <c r="J80" i="27" s="1"/>
  <c r="H20" i="20"/>
  <c r="D141" i="15" s="1"/>
  <c r="G141" i="15" s="1"/>
  <c r="H20" i="19"/>
  <c r="D140" i="15" s="1"/>
  <c r="F140" i="15" s="1"/>
  <c r="A20" i="18"/>
  <c r="H2" i="18" s="1"/>
  <c r="J77" i="27" s="1"/>
  <c r="H20" i="18"/>
  <c r="D139" i="15" s="1"/>
  <c r="F139" i="15" s="1"/>
  <c r="A20" i="30"/>
  <c r="E2" i="30" s="1"/>
  <c r="J76" i="27" s="1"/>
  <c r="H22" i="17"/>
  <c r="D138" i="15" s="1"/>
  <c r="F138" i="15" s="1"/>
  <c r="H22" i="16"/>
  <c r="D137" i="15" s="1"/>
  <c r="F137" i="15" s="1"/>
  <c r="A22" i="16"/>
  <c r="F2" i="16" s="1"/>
  <c r="J74" i="27" s="1"/>
  <c r="H21" i="4"/>
  <c r="D136" i="15" s="1"/>
  <c r="G136" i="15" s="1"/>
  <c r="A21" i="4"/>
  <c r="F2" i="4" s="1"/>
  <c r="J73" i="27" s="1"/>
  <c r="H19" i="7"/>
  <c r="D135" i="15" s="1"/>
  <c r="G135" i="15" s="1"/>
  <c r="H15" i="8"/>
  <c r="D134" i="15" s="1"/>
  <c r="G134" i="15" s="1"/>
  <c r="A19" i="7"/>
  <c r="F270" i="15"/>
  <c r="G279" i="15"/>
  <c r="F148" i="15"/>
  <c r="F150" i="15" s="1"/>
  <c r="F45" i="15"/>
  <c r="F63" i="15"/>
  <c r="F198" i="15"/>
  <c r="G52" i="15"/>
  <c r="G195" i="15"/>
  <c r="G215" i="15"/>
  <c r="G281" i="15"/>
  <c r="F49" i="15"/>
  <c r="F167" i="15"/>
  <c r="F225" i="15"/>
  <c r="F82" i="15"/>
  <c r="F182" i="15"/>
  <c r="F31" i="15"/>
  <c r="F88" i="15"/>
  <c r="F69" i="15"/>
  <c r="F179" i="15"/>
  <c r="G227" i="15"/>
  <c r="F113" i="15"/>
  <c r="F102" i="15"/>
  <c r="F120" i="15"/>
  <c r="G258" i="15"/>
  <c r="F117" i="15"/>
  <c r="F33" i="15"/>
  <c r="F71" i="15"/>
  <c r="F177" i="15"/>
  <c r="F188" i="15"/>
  <c r="G254" i="15"/>
  <c r="F169" i="15"/>
  <c r="F36" i="15"/>
  <c r="F54" i="15"/>
  <c r="F72" i="15"/>
  <c r="F93" i="15"/>
  <c r="F250" i="15"/>
  <c r="G214" i="15"/>
  <c r="F275" i="15"/>
  <c r="F155" i="15"/>
  <c r="F156" i="15" s="1"/>
  <c r="F172" i="15"/>
  <c r="G13" i="15"/>
  <c r="F265" i="15"/>
  <c r="G273" i="15"/>
  <c r="F16" i="15"/>
  <c r="F284" i="15"/>
  <c r="F282" i="15"/>
  <c r="F280" i="15"/>
  <c r="F276" i="15"/>
  <c r="A20" i="20"/>
  <c r="A20" i="19"/>
  <c r="A7" i="17"/>
  <c r="A22" i="17" s="1"/>
  <c r="F73" i="15"/>
  <c r="F191" i="15"/>
  <c r="G240" i="15"/>
  <c r="F207" i="15"/>
  <c r="F316" i="15"/>
  <c r="G66" i="15"/>
  <c r="G224" i="15"/>
  <c r="G126" i="15"/>
  <c r="G166" i="15"/>
  <c r="G269" i="15"/>
  <c r="F95" i="15"/>
  <c r="F121" i="15"/>
  <c r="F180" i="15"/>
  <c r="F168" i="15"/>
  <c r="G220" i="15"/>
  <c r="G252" i="15"/>
  <c r="F271" i="15"/>
  <c r="F263" i="15"/>
  <c r="F61" i="15"/>
  <c r="F51" i="15"/>
  <c r="G232" i="15"/>
  <c r="G320" i="15"/>
  <c r="F199" i="15"/>
  <c r="G319" i="15"/>
  <c r="F321" i="15"/>
  <c r="F39" i="15"/>
  <c r="F274" i="15"/>
  <c r="F100" i="15"/>
  <c r="F112" i="15"/>
  <c r="F42" i="15"/>
  <c r="F208" i="15"/>
  <c r="F28" i="15"/>
  <c r="G306" i="15"/>
  <c r="F306" i="15"/>
  <c r="G292" i="15"/>
  <c r="F292" i="15"/>
  <c r="G303" i="15"/>
  <c r="F303" i="15"/>
  <c r="G294" i="15"/>
  <c r="F294" i="15"/>
  <c r="G301" i="15"/>
  <c r="F301" i="15"/>
  <c r="G309" i="15"/>
  <c r="F309" i="15"/>
  <c r="G299" i="15"/>
  <c r="F299" i="15"/>
  <c r="F293" i="15"/>
  <c r="G293" i="15"/>
  <c r="F305" i="15"/>
  <c r="G305" i="15"/>
  <c r="D288" i="15"/>
  <c r="G298" i="15"/>
  <c r="F298" i="15"/>
  <c r="G304" i="15"/>
  <c r="F304" i="15"/>
  <c r="G296" i="15"/>
  <c r="F296" i="15"/>
  <c r="G297" i="15"/>
  <c r="F297" i="15"/>
  <c r="F291" i="15"/>
  <c r="G291" i="15"/>
  <c r="G290" i="15"/>
  <c r="F290" i="15"/>
  <c r="G307" i="15"/>
  <c r="F307" i="15"/>
  <c r="G295" i="15"/>
  <c r="F295" i="15"/>
  <c r="F74" i="15"/>
  <c r="F87" i="15"/>
  <c r="F221" i="15"/>
  <c r="F234" i="15"/>
  <c r="G68" i="15"/>
  <c r="G62" i="15"/>
  <c r="G84" i="15"/>
  <c r="G78" i="15"/>
  <c r="G115" i="15"/>
  <c r="G116" i="15"/>
  <c r="G125" i="15"/>
  <c r="G147" i="15"/>
  <c r="G205" i="15"/>
  <c r="G193" i="15"/>
  <c r="F266" i="15"/>
  <c r="F183" i="15"/>
  <c r="C40" i="29"/>
  <c r="F278" i="15"/>
  <c r="L40" i="29"/>
  <c r="F40" i="15"/>
  <c r="F65" i="15"/>
  <c r="F89" i="15"/>
  <c r="F272" i="15"/>
  <c r="G283" i="15"/>
  <c r="F264" i="15"/>
  <c r="F128" i="15"/>
  <c r="F196" i="15"/>
  <c r="F209" i="15"/>
  <c r="F81" i="15"/>
  <c r="G248" i="15"/>
  <c r="F48" i="15"/>
  <c r="F185" i="15" l="1"/>
  <c r="F308" i="15"/>
  <c r="G302" i="15"/>
  <c r="F300" i="15"/>
  <c r="F289" i="15"/>
  <c r="M40" i="29"/>
  <c r="F235" i="15"/>
  <c r="F260" i="15"/>
  <c r="F17" i="15"/>
  <c r="F141" i="15"/>
  <c r="H2" i="20"/>
  <c r="J79" i="27" s="1"/>
  <c r="G140" i="15"/>
  <c r="H2" i="19"/>
  <c r="J78" i="27" s="1"/>
  <c r="G139" i="15"/>
  <c r="G138" i="15"/>
  <c r="H2" i="17"/>
  <c r="J75" i="27" s="1"/>
  <c r="G137" i="15"/>
  <c r="F136" i="15"/>
  <c r="F135" i="15"/>
  <c r="H2" i="7"/>
  <c r="J72" i="27" s="1"/>
  <c r="F134" i="15"/>
  <c r="F131" i="15"/>
  <c r="F210" i="15"/>
  <c r="F285" i="15"/>
  <c r="G288" i="15"/>
  <c r="F288" i="15"/>
  <c r="F310" i="15" l="1"/>
  <c r="F142" i="15"/>
  <c r="F2" i="15" l="1"/>
</calcChain>
</file>

<file path=xl/sharedStrings.xml><?xml version="1.0" encoding="utf-8"?>
<sst xmlns="http://schemas.openxmlformats.org/spreadsheetml/2006/main" count="1475" uniqueCount="449">
  <si>
    <r>
      <t xml:space="preserve">The Tenderer </t>
    </r>
    <r>
      <rPr>
        <b/>
        <u/>
        <sz val="12"/>
        <color theme="0"/>
        <rFont val="Calibri"/>
        <family val="2"/>
        <scheme val="minor"/>
      </rPr>
      <t xml:space="preserve">MUST </t>
    </r>
    <r>
      <rPr>
        <b/>
        <sz val="12"/>
        <color theme="0"/>
        <rFont val="Calibri"/>
        <family val="2"/>
        <scheme val="minor"/>
      </rPr>
      <t>familiarise themselves with the content of Part C - Requirements &amp; Specifications of the SRFT before completing this pricing schedule</t>
    </r>
  </si>
  <si>
    <t>ALL prices to be provided in EURO only and exclusive of VAT</t>
  </si>
  <si>
    <t>Tenderers are instructed to read the contents of this worksheet IN THEIR ENTIRETY to ensure that ALL instructions are understood.</t>
  </si>
  <si>
    <t>The workbook contains the following components:</t>
  </si>
  <si>
    <t>1. Prices For Evaluation:</t>
  </si>
  <si>
    <t xml:space="preserve">This worksheet provides a summary of all prices tendered for each individual element costed as part of your Tender Submission. </t>
  </si>
  <si>
    <t>It also clearly displays, under columns G and H the Maximum Prices and Minimum Discount Percentages respectively,</t>
  </si>
  <si>
    <t>which will apply for the full term of the Annual Agreement and any Framework Client Contract that my be awarded under this agreement.</t>
  </si>
  <si>
    <r>
      <t xml:space="preserve">These worksheets contain the individual tables which Tenderers </t>
    </r>
    <r>
      <rPr>
        <b/>
        <sz val="11"/>
        <color theme="1"/>
        <rFont val="Calibri"/>
        <family val="2"/>
        <scheme val="minor"/>
      </rPr>
      <t>must</t>
    </r>
    <r>
      <rPr>
        <sz val="11"/>
        <color theme="1"/>
        <rFont val="Calibri"/>
        <family val="2"/>
        <scheme val="minor"/>
      </rPr>
      <t xml:space="preserve"> complete as part of their tender response and detail the relevant elements of each specific requirement.</t>
    </r>
  </si>
  <si>
    <t>Further instructions on how to complete these tables are provided below.</t>
  </si>
  <si>
    <r>
      <t xml:space="preserve">1. Instructions For </t>
    </r>
    <r>
      <rPr>
        <i/>
        <sz val="14"/>
        <color rgb="FF235D64"/>
        <rFont val="Arial Rounded MT Bold"/>
        <family val="2"/>
      </rPr>
      <t xml:space="preserve">Prices For Evaluation </t>
    </r>
    <r>
      <rPr>
        <sz val="14"/>
        <color rgb="FF235D64"/>
        <rFont val="Arial Rounded MT Bold"/>
        <family val="2"/>
      </rPr>
      <t>worksheet</t>
    </r>
  </si>
  <si>
    <t>Purpose:</t>
  </si>
  <si>
    <r>
      <t xml:space="preserve">The Tenderer is </t>
    </r>
    <r>
      <rPr>
        <b/>
        <u/>
        <sz val="11"/>
        <color theme="1"/>
        <rFont val="Calibri"/>
        <family val="2"/>
        <scheme val="minor"/>
      </rPr>
      <t>NOT</t>
    </r>
    <r>
      <rPr>
        <sz val="11"/>
        <color theme="1"/>
        <rFont val="Calibri"/>
        <family val="2"/>
        <scheme val="minor"/>
      </rPr>
      <t xml:space="preserve"> required to enter any values in the worksheet "Prices for Evaluation". All cell values are referenced and/or calculated.</t>
    </r>
  </si>
  <si>
    <t>Total Price:</t>
  </si>
  <si>
    <r>
      <t xml:space="preserve">The Value contained in </t>
    </r>
    <r>
      <rPr>
        <b/>
        <i/>
        <sz val="11"/>
        <color theme="1"/>
        <rFont val="Calibri"/>
        <family val="2"/>
        <scheme val="minor"/>
      </rPr>
      <t xml:space="preserve">Cell F2 </t>
    </r>
    <r>
      <rPr>
        <sz val="11"/>
        <color theme="1"/>
        <rFont val="Calibri"/>
        <family val="2"/>
        <scheme val="minor"/>
      </rPr>
      <t>will be used to calculate the marks award under the Criterion "Cost" as further detailed in Part C of the SRFT at Total Cost of Ownership (TCO).</t>
    </r>
  </si>
  <si>
    <t>Editing:</t>
  </si>
  <si>
    <t xml:space="preserve">This worksheet sheet is locked and fully automated and therefore must not be edited by a Tenderer.  It is, however, the responsibility of the Tender to review the contents of this worksheet when </t>
  </si>
  <si>
    <t>all other worksheets are completed and ensure that they are fully satisfied that the Tenderer's pricing is accurately reflected in each table of the workbook, paying specific attention to the</t>
  </si>
  <si>
    <t>Total Value (cell F2) which is calculated using the annual weightings provided, the Costs and Discount Percentages proposed.</t>
  </si>
  <si>
    <t>Weighting:</t>
  </si>
  <si>
    <t>The "Prices for Evaluation" worksheet contains the ANNUAL weighted quantity for each specified Handset, item of Equipment and Service included under this Annual Agreement.</t>
  </si>
  <si>
    <t>The Tenderer should provide their pricing response based on the weightings provided.</t>
  </si>
  <si>
    <r>
      <t>Click</t>
    </r>
    <r>
      <rPr>
        <b/>
        <i/>
        <u/>
        <sz val="11"/>
        <color rgb="FF57AEA5"/>
        <rFont val="Calibri"/>
        <family val="2"/>
        <scheme val="minor"/>
      </rPr>
      <t xml:space="preserve"> here</t>
    </r>
    <r>
      <rPr>
        <sz val="11"/>
        <color rgb="FF57AEA5"/>
        <rFont val="Calibri"/>
        <family val="2"/>
        <scheme val="minor"/>
      </rPr>
      <t xml:space="preserve"> to go the "Prices For Evaluation" worksheet.</t>
    </r>
  </si>
  <si>
    <t>Step 1.</t>
  </si>
  <si>
    <t>Using the table provided below, select a Worksheet Name to open the worksheet specific to the pricing element to which a response is being prepared.</t>
  </si>
  <si>
    <t>NOTE: The details (i.e. groupings and table numbers) of each worksheet are indicated in the table below)</t>
  </si>
  <si>
    <t>Step 2.</t>
  </si>
  <si>
    <r>
      <t xml:space="preserve">The Tenderer </t>
    </r>
    <r>
      <rPr>
        <b/>
        <sz val="11"/>
        <color theme="1"/>
        <rFont val="Calibri"/>
        <family val="2"/>
        <scheme val="minor"/>
      </rPr>
      <t xml:space="preserve">must complete </t>
    </r>
    <r>
      <rPr>
        <b/>
        <u/>
        <sz val="11"/>
        <color theme="1"/>
        <rFont val="Calibri"/>
        <family val="2"/>
        <scheme val="minor"/>
      </rPr>
      <t>ALL</t>
    </r>
    <r>
      <rPr>
        <b/>
        <sz val="11"/>
        <color theme="1"/>
        <rFont val="Calibri"/>
        <family val="2"/>
        <scheme val="minor"/>
      </rPr>
      <t xml:space="preserve"> cells that are highlighted in Yellow.</t>
    </r>
  </si>
  <si>
    <t>Step 3.</t>
  </si>
  <si>
    <t>Cells not highlighted in Yellow must not be edited by the Tenderer.</t>
  </si>
  <si>
    <t>Step 4.</t>
  </si>
  <si>
    <r>
      <t xml:space="preserve">Where multiple tables exist in an individual worksheet, </t>
    </r>
    <r>
      <rPr>
        <b/>
        <sz val="11"/>
        <rFont val="Calibri"/>
        <family val="2"/>
        <scheme val="minor"/>
      </rPr>
      <t>ALL</t>
    </r>
    <r>
      <rPr>
        <sz val="11"/>
        <rFont val="Calibri"/>
        <family val="2"/>
        <scheme val="minor"/>
      </rPr>
      <t xml:space="preserve"> tables must be completed.</t>
    </r>
  </si>
  <si>
    <t>Step 5.</t>
  </si>
  <si>
    <t>The above steps must be repeated and completed for each of the below worksheets.</t>
  </si>
  <si>
    <t>NOTE: By way of a checklist,  column J on the below table will indicate any Worksheet which is "Incomplete".</t>
  </si>
  <si>
    <t>Pricing</t>
  </si>
  <si>
    <t>Elements:</t>
  </si>
  <si>
    <t>Handset / Equipment Manufacturer and Model</t>
  </si>
  <si>
    <r>
      <t xml:space="preserve">The name of the OEM and the specific model being priced - </t>
    </r>
    <r>
      <rPr>
        <b/>
        <u/>
        <sz val="11"/>
        <color theme="1"/>
        <rFont val="Calibri"/>
        <family val="2"/>
        <scheme val="minor"/>
      </rPr>
      <t>MUST</t>
    </r>
    <r>
      <rPr>
        <b/>
        <sz val="11"/>
        <color theme="1"/>
        <rFont val="Calibri"/>
        <family val="2"/>
        <scheme val="minor"/>
      </rPr>
      <t xml:space="preserve"> correspond to the response in the technical specification</t>
    </r>
  </si>
  <si>
    <t>SIM Free Handset Price / Tenderer Pricing Response</t>
  </si>
  <si>
    <t>The "up front" purchase price of the Handset or Equipment (out of bundle)</t>
  </si>
  <si>
    <t>Handset Price in a "Subscriber SIM only with Subsidy" Tariff Package</t>
  </si>
  <si>
    <t>The purchase price of a Handset when purchased in conjunction with a "Subscriber SIM only with Subsidy" Tariff Package</t>
  </si>
  <si>
    <t>Recommended Retail Price</t>
  </si>
  <si>
    <r>
      <t xml:space="preserve">The OEM Recommended Retail Price of the Handset - </t>
    </r>
    <r>
      <rPr>
        <b/>
        <sz val="11"/>
        <color theme="1"/>
        <rFont val="Calibri"/>
        <family val="2"/>
        <scheme val="minor"/>
      </rPr>
      <t>Copy of OEM Price list MUST be provided with the Tenderer's response</t>
    </r>
  </si>
  <si>
    <t>Minimum Percentage Discount</t>
  </si>
  <si>
    <t>Accessory Price</t>
  </si>
  <si>
    <t>The "up front" purchase price of each accessory listed</t>
  </si>
  <si>
    <t>Monthly Tariff Package Price</t>
  </si>
  <si>
    <t>The monthly price for each of the Tariff Packages listed</t>
  </si>
  <si>
    <t>Pooled Data</t>
  </si>
  <si>
    <t>The monthly price for each quantity of pooled data listed</t>
  </si>
  <si>
    <t>MDM</t>
  </si>
  <si>
    <r>
      <t xml:space="preserve">There are two price elements to be provided for the </t>
    </r>
    <r>
      <rPr>
        <b/>
        <sz val="11"/>
        <color theme="1"/>
        <rFont val="Calibri"/>
        <family val="2"/>
        <scheme val="minor"/>
      </rPr>
      <t>PROPOSED MDM solution only</t>
    </r>
    <r>
      <rPr>
        <sz val="11"/>
        <color theme="1"/>
        <rFont val="Calibri"/>
        <family val="2"/>
        <scheme val="minor"/>
      </rPr>
      <t xml:space="preserve"> as follows: </t>
    </r>
  </si>
  <si>
    <r>
      <rPr>
        <b/>
        <sz val="11"/>
        <color theme="1"/>
        <rFont val="Calibri"/>
        <family val="2"/>
        <scheme val="minor"/>
      </rPr>
      <t>1)</t>
    </r>
    <r>
      <rPr>
        <sz val="11"/>
        <color theme="1"/>
        <rFont val="Calibri"/>
        <family val="2"/>
        <scheme val="minor"/>
      </rPr>
      <t xml:space="preserve"> the "one off" setup costs (if any - enter €0 if set up cost is not applicable); and </t>
    </r>
  </si>
  <si>
    <r>
      <rPr>
        <b/>
        <sz val="11"/>
        <color theme="1"/>
        <rFont val="Calibri"/>
        <family val="2"/>
        <scheme val="minor"/>
      </rPr>
      <t>2)</t>
    </r>
    <r>
      <rPr>
        <sz val="11"/>
        <color theme="1"/>
        <rFont val="Calibri"/>
        <family val="2"/>
        <scheme val="minor"/>
      </rPr>
      <t xml:space="preserve"> the monthly subscription price.</t>
    </r>
  </si>
  <si>
    <t>Onsite Support</t>
  </si>
  <si>
    <t>The proposed daily (Per Diem) rate based on the parameters set out in Appendix 2 of the RFT</t>
  </si>
  <si>
    <t>International Calls and SMS</t>
  </si>
  <si>
    <t>The per minute and per SMS rate for inbound traffic originating in the listed locations and destined for Ireland</t>
  </si>
  <si>
    <t>Roaming Calls, SMS &amp; Data</t>
  </si>
  <si>
    <t>The per minute, per SMS and per MB rate for outbound traffic originating in Ireland and destined for the listed locations</t>
  </si>
  <si>
    <t>Standard Add-Ons</t>
  </si>
  <si>
    <t>The Standard Add-On Charges (Daily OR Monthly) for all of the Non-EU listed locations.</t>
  </si>
  <si>
    <t>Least Cost Routing (LCR)</t>
  </si>
  <si>
    <t xml:space="preserve">There are two price elements to be provided for Least Cost Routing as follows: </t>
  </si>
  <si>
    <r>
      <rPr>
        <b/>
        <sz val="11"/>
        <color theme="1"/>
        <rFont val="Calibri"/>
        <family val="2"/>
        <scheme val="minor"/>
      </rPr>
      <t>2)</t>
    </r>
    <r>
      <rPr>
        <sz val="11"/>
        <color theme="1"/>
        <rFont val="Calibri"/>
        <family val="2"/>
        <scheme val="minor"/>
      </rPr>
      <t xml:space="preserve"> the price per call.</t>
    </r>
  </si>
  <si>
    <t>Fixed to Mobile Call Termination</t>
  </si>
  <si>
    <t>As detailed in the pricing table</t>
  </si>
  <si>
    <t>Coverage Solutions</t>
  </si>
  <si>
    <t>Note:</t>
  </si>
  <si>
    <r>
      <t xml:space="preserve">The table below is provided for convenience only. </t>
    </r>
    <r>
      <rPr>
        <b/>
        <sz val="11"/>
        <rFont val="Calibri"/>
        <family val="2"/>
        <scheme val="minor"/>
      </rPr>
      <t>The Tenderer must satisfy themselves that ALL pricing elements have been provided</t>
    </r>
    <r>
      <rPr>
        <sz val="11"/>
        <rFont val="Calibri"/>
        <family val="2"/>
        <scheme val="minor"/>
      </rPr>
      <t xml:space="preserve"> and may not rely on the accuracy of this table</t>
    </r>
    <r>
      <rPr>
        <b/>
        <u/>
        <sz val="11"/>
        <rFont val="Calibri"/>
        <family val="2"/>
        <scheme val="minor"/>
      </rPr>
      <t>.</t>
    </r>
  </si>
  <si>
    <t>Group #</t>
  </si>
  <si>
    <t>Worksheet Name</t>
  </si>
  <si>
    <t>Table Ref #</t>
  </si>
  <si>
    <t>Checklist</t>
  </si>
  <si>
    <r>
      <t xml:space="preserve">Comment </t>
    </r>
    <r>
      <rPr>
        <sz val="11"/>
        <color theme="0" tint="-0.14999847407452621"/>
        <rFont val="Calibri"/>
        <family val="2"/>
        <scheme val="minor"/>
      </rPr>
      <t>(if required)</t>
    </r>
  </si>
  <si>
    <t>Talk &amp; Text</t>
  </si>
  <si>
    <t>1 &amp; 2</t>
  </si>
  <si>
    <t>And-Rugged</t>
  </si>
  <si>
    <t>3 &amp; 4</t>
  </si>
  <si>
    <t xml:space="preserve">And-Low </t>
  </si>
  <si>
    <t>5 &amp; 6</t>
  </si>
  <si>
    <t>And-Mid</t>
  </si>
  <si>
    <t>7 &amp; 8</t>
  </si>
  <si>
    <t>And-High</t>
  </si>
  <si>
    <t>9 &amp; 10</t>
  </si>
  <si>
    <t>TCO Certified Handset</t>
  </si>
  <si>
    <t>TCO 1 &amp; 2</t>
  </si>
  <si>
    <t>iOS-Low</t>
  </si>
  <si>
    <t>11 &amp; 12</t>
  </si>
  <si>
    <t>iOS-Mid</t>
  </si>
  <si>
    <t>13 &amp; 14</t>
  </si>
  <si>
    <t>iOS-High</t>
  </si>
  <si>
    <t>15 &amp; 16</t>
  </si>
  <si>
    <t>Ancillary Equipment and Services</t>
  </si>
  <si>
    <t>17, 18 , 19, 20</t>
  </si>
  <si>
    <t>21 to 28</t>
  </si>
  <si>
    <t>Pooled Data,MDM &amp; Onsite-Support</t>
  </si>
  <si>
    <t>29 to 32</t>
  </si>
  <si>
    <t>Internatnl Calls, SMS Texts and Roaming</t>
  </si>
  <si>
    <t xml:space="preserve">LCR &amp; Fixed To Mobile Call Termination </t>
  </si>
  <si>
    <t>Used for Contractual Purposes Only and will not be part of the cost evaluation.  Tenderers should list all potential equipment being proposed as part of their tender response</t>
  </si>
  <si>
    <t xml:space="preserve">Total Cost Evaluated:  </t>
  </si>
  <si>
    <t>SIM Free Handsets &amp; Ancillary Equipment</t>
  </si>
  <si>
    <t>Contract Rates</t>
  </si>
  <si>
    <t>Table Ref</t>
  </si>
  <si>
    <t>SIM Free Handset</t>
  </si>
  <si>
    <t>Up Front Purchase Price</t>
  </si>
  <si>
    <t xml:space="preserve"> Weighted Quantity </t>
  </si>
  <si>
    <t>Max Price</t>
  </si>
  <si>
    <t>Min Discount %</t>
  </si>
  <si>
    <t>Proposed Device</t>
  </si>
  <si>
    <t>Basic Free</t>
  </si>
  <si>
    <t>n/a</t>
  </si>
  <si>
    <t>Rugged Free</t>
  </si>
  <si>
    <t>And-Low Free</t>
  </si>
  <si>
    <t>And-Mid Free</t>
  </si>
  <si>
    <t>And-High Free</t>
  </si>
  <si>
    <t>iOS-Low Free</t>
  </si>
  <si>
    <t>iOS-Mid Free</t>
  </si>
  <si>
    <t>iOS-High Free</t>
  </si>
  <si>
    <t>USB-Mod Free</t>
  </si>
  <si>
    <t>Router Free</t>
  </si>
  <si>
    <t>Mini-router Free</t>
  </si>
  <si>
    <t>Secure Disposal (Physical Destruction)</t>
  </si>
  <si>
    <t>N/A</t>
  </si>
  <si>
    <t>Sub-Total</t>
  </si>
  <si>
    <t>Handsets in a "Subscriber SIM only with Subsidy" Tariff Package</t>
  </si>
  <si>
    <t>Subsidised Handset</t>
  </si>
  <si>
    <t>Up Front Purchase Price for Handsets in a "Subscriber SIM only with Subsidy" Tariff Package</t>
  </si>
  <si>
    <t xml:space="preserve"> Price for Weighted Quantity Under Evaluation</t>
  </si>
  <si>
    <t>Subsidised Basic</t>
  </si>
  <si>
    <t>Subsidised Rugged</t>
  </si>
  <si>
    <t>Subsidised And-Low</t>
  </si>
  <si>
    <t>Subsidised And-Mid</t>
  </si>
  <si>
    <t>Subsidised And-High</t>
  </si>
  <si>
    <t>Subsidised iOS-Low</t>
  </si>
  <si>
    <t>Subsidised iOS-Mid</t>
  </si>
  <si>
    <t>Subsidised iOS-High</t>
  </si>
  <si>
    <t>Tariff Packages</t>
  </si>
  <si>
    <t>Tariff Package Name</t>
  </si>
  <si>
    <t xml:space="preserve"> Annual Price for Weighted Quantity Under Evaluation</t>
  </si>
  <si>
    <t>Basic T&amp;T</t>
  </si>
  <si>
    <t>Sub-SIM T&amp;T</t>
  </si>
  <si>
    <t>USB-Mod 0GB</t>
  </si>
  <si>
    <t>Router 0GB</t>
  </si>
  <si>
    <t>Mini-Router 0GB</t>
  </si>
  <si>
    <t>Rugged 0GB</t>
  </si>
  <si>
    <t>And-Low 0GB</t>
  </si>
  <si>
    <t>And-Mid 0GB</t>
  </si>
  <si>
    <t>And-High 0GB</t>
  </si>
  <si>
    <t>iOS-Low 0GB</t>
  </si>
  <si>
    <t>iOS-Mid 0GB</t>
  </si>
  <si>
    <t>iOS-High 0GB</t>
  </si>
  <si>
    <t>Sub-SIM 0GB</t>
  </si>
  <si>
    <t>Subsidy 0GB</t>
  </si>
  <si>
    <t>Data-SIM 0GB</t>
  </si>
  <si>
    <t>IoT-SIM 0GB</t>
  </si>
  <si>
    <t>USB-Mod 5GB</t>
  </si>
  <si>
    <t>Router 5GB</t>
  </si>
  <si>
    <t>Mini-Router 5GB</t>
  </si>
  <si>
    <t>Rugged 5GB</t>
  </si>
  <si>
    <t>And-Low 5GB</t>
  </si>
  <si>
    <t>And-Mid 5GB</t>
  </si>
  <si>
    <t>And-High 5GB</t>
  </si>
  <si>
    <t>iOS-Low 5GB</t>
  </si>
  <si>
    <t>iOS-Mid 5GB</t>
  </si>
  <si>
    <t>iOS-High 5GB</t>
  </si>
  <si>
    <t>Sub-SIM 5GB</t>
  </si>
  <si>
    <t>Subsidy 5GB</t>
  </si>
  <si>
    <t>Data-SIM 5GB</t>
  </si>
  <si>
    <t>IoT-SIM 5GB</t>
  </si>
  <si>
    <t>USB-Mod 10GB</t>
  </si>
  <si>
    <t>Router 10GB</t>
  </si>
  <si>
    <t>Mini-Router 10GB</t>
  </si>
  <si>
    <t>Rugged 10GB</t>
  </si>
  <si>
    <t>And-Low 10GB</t>
  </si>
  <si>
    <t>And-Mid 10GB</t>
  </si>
  <si>
    <t>And-High 10GB</t>
  </si>
  <si>
    <t>iOS-Low 10GB</t>
  </si>
  <si>
    <t>iOS-Mid 10GB</t>
  </si>
  <si>
    <t>iOS-High 10GB</t>
  </si>
  <si>
    <t>Sub-SIM 10GB</t>
  </si>
  <si>
    <t>Subsidy 10GB</t>
  </si>
  <si>
    <t>Data-SIM 10GB</t>
  </si>
  <si>
    <t>IoT-SIM 10GB</t>
  </si>
  <si>
    <t>USB-Mod 15GB</t>
  </si>
  <si>
    <t>Router 15GB</t>
  </si>
  <si>
    <t>Mini-Router 15GB</t>
  </si>
  <si>
    <t>Rugged 15GB</t>
  </si>
  <si>
    <t>And-Low 15GB</t>
  </si>
  <si>
    <t>And-Mid 15GB</t>
  </si>
  <si>
    <t>And-High 15GB</t>
  </si>
  <si>
    <t>iOS-Low 15GB</t>
  </si>
  <si>
    <t>iOS-Mid 15GB</t>
  </si>
  <si>
    <t>iOS-High 15GB</t>
  </si>
  <si>
    <t>Sub-SIM 15GB</t>
  </si>
  <si>
    <t>Subsidy 15GB</t>
  </si>
  <si>
    <t>Data-SIM 15GB</t>
  </si>
  <si>
    <t>IoT-SIM 15GB</t>
  </si>
  <si>
    <t>USB-Mod 20GB</t>
  </si>
  <si>
    <t>Router 20GB</t>
  </si>
  <si>
    <t>Mini-Router 20GB</t>
  </si>
  <si>
    <t>Rugged 20GB</t>
  </si>
  <si>
    <t>And-Low 20GB</t>
  </si>
  <si>
    <t>And-Mid 20GB</t>
  </si>
  <si>
    <t>And-High 20GB</t>
  </si>
  <si>
    <t>iOS-Low 20GB</t>
  </si>
  <si>
    <t>iOS-Mid 20GB</t>
  </si>
  <si>
    <t>iOS-High 20GB</t>
  </si>
  <si>
    <t>Sub-SIM 20GB</t>
  </si>
  <si>
    <t>Subsidy 20GB</t>
  </si>
  <si>
    <t>Data-SIM 20GB</t>
  </si>
  <si>
    <t>IoT-SIM 20GB</t>
  </si>
  <si>
    <t>USB-Mod 25GB</t>
  </si>
  <si>
    <t>Router 25GB</t>
  </si>
  <si>
    <t>Mini-Router 25GB</t>
  </si>
  <si>
    <t>Rugged 25GB</t>
  </si>
  <si>
    <t>And-Low 25GB</t>
  </si>
  <si>
    <t>And-Mid 25GB</t>
  </si>
  <si>
    <t>And-High 25GB</t>
  </si>
  <si>
    <t>iOS-Low 25GB</t>
  </si>
  <si>
    <t>iOS-Mid 25GB</t>
  </si>
  <si>
    <t>iOS-High 25GB</t>
  </si>
  <si>
    <t>Sub-SIM 25GB</t>
  </si>
  <si>
    <t>Subsidy 25GB</t>
  </si>
  <si>
    <t>Data-SIM 25GB</t>
  </si>
  <si>
    <t>IoT-SIM 25GB</t>
  </si>
  <si>
    <t>USB-Mod 50GB</t>
  </si>
  <si>
    <t>Router 50GB</t>
  </si>
  <si>
    <t>Mini-Router 50GB</t>
  </si>
  <si>
    <t>Rugged 50GB</t>
  </si>
  <si>
    <t>And-Low 50GB</t>
  </si>
  <si>
    <t>And-Mid 50GB</t>
  </si>
  <si>
    <t>And-High 50GB</t>
  </si>
  <si>
    <t>iOS-Low 50GB</t>
  </si>
  <si>
    <t>iOS-Mid 50GB</t>
  </si>
  <si>
    <t>iOS-High 50GB</t>
  </si>
  <si>
    <t>Sub-SIM 50GB</t>
  </si>
  <si>
    <t>Subsidy 50GB</t>
  </si>
  <si>
    <t>Data-SIM 50GB</t>
  </si>
  <si>
    <t>IoT-SIM 50GB</t>
  </si>
  <si>
    <t>Accessories</t>
  </si>
  <si>
    <t>Accessory Type</t>
  </si>
  <si>
    <t>Total of All Accessories Per Accessory Type</t>
  </si>
  <si>
    <t>Talk &amp; Text Accessories</t>
  </si>
  <si>
    <t>And-Rugged Accessories</t>
  </si>
  <si>
    <t>And-Low Accessories</t>
  </si>
  <si>
    <t>And-Mid Accessories</t>
  </si>
  <si>
    <t>And-High Accessories</t>
  </si>
  <si>
    <t>iOS-Low Accessories</t>
  </si>
  <si>
    <t>iOS-Mid Accessories</t>
  </si>
  <si>
    <t>iOS-High Accessories</t>
  </si>
  <si>
    <t>Monthly Pooled Data Allowance</t>
  </si>
  <si>
    <t>Monthly Pooled Data Price</t>
  </si>
  <si>
    <t>50Gb</t>
  </si>
  <si>
    <t>100Gb</t>
  </si>
  <si>
    <t>250Gb</t>
  </si>
  <si>
    <t>500Gb</t>
  </si>
  <si>
    <t>1Tb</t>
  </si>
  <si>
    <t>MDM Pricing (1)</t>
  </si>
  <si>
    <t>MDM Installation and Setup Price Per Framework Client</t>
  </si>
  <si>
    <t>Installation and Setup Charge</t>
  </si>
  <si>
    <t>MDM Pricing (2)</t>
  </si>
  <si>
    <t>Monthly MDM Price per MDM Subscription</t>
  </si>
  <si>
    <t>Monthly MDM Subscription Price</t>
  </si>
  <si>
    <t>On site Support Per Diem Rate</t>
  </si>
  <si>
    <t>On Site Support Daily Rate (8 Hours)</t>
  </si>
  <si>
    <t>Daily Rate per Resource (8 Hours)</t>
  </si>
  <si>
    <t>International Calls from Ireland (Outside the Tariff Packages)</t>
  </si>
  <si>
    <t>Call Destination</t>
  </si>
  <si>
    <t>"Out of Bundle" and "Out of Standard Add-On" Price Per Minute</t>
  </si>
  <si>
    <t>EEA</t>
  </si>
  <si>
    <t>Europe outside EEA</t>
  </si>
  <si>
    <t>UK</t>
  </si>
  <si>
    <t>Australia</t>
  </si>
  <si>
    <t>Brazil</t>
  </si>
  <si>
    <t>Canada</t>
  </si>
  <si>
    <t>China</t>
  </si>
  <si>
    <t>Hong Kong</t>
  </si>
  <si>
    <t>India</t>
  </si>
  <si>
    <t>Indonesia</t>
  </si>
  <si>
    <t>Japan</t>
  </si>
  <si>
    <t>Malaysia</t>
  </si>
  <si>
    <t>Mexico</t>
  </si>
  <si>
    <t>Russia</t>
  </si>
  <si>
    <t>Saudi Arabia</t>
  </si>
  <si>
    <t>Singapore</t>
  </si>
  <si>
    <t>South Africa</t>
  </si>
  <si>
    <t>Thailand</t>
  </si>
  <si>
    <t>UAE</t>
  </si>
  <si>
    <t>USA</t>
  </si>
  <si>
    <t>Vietnam</t>
  </si>
  <si>
    <t>Rest of World</t>
  </si>
  <si>
    <t>International SMS Texts from Ireland (Outside the Tariff Packages)</t>
  </si>
  <si>
    <t>SMS Destination</t>
  </si>
  <si>
    <t>Roaming Calls to Ireland (Outside the Tariff Packages)</t>
  </si>
  <si>
    <t>Country In which Subscriber is Roaming</t>
  </si>
  <si>
    <t>Roaming SMS Texts to Ireland (Outside the Tariff Packages)</t>
  </si>
  <si>
    <t>Roaming Data (Outside the Tariff Packages)</t>
  </si>
  <si>
    <t>Standard Add-On Charges (Outside the Tariff Packages)</t>
  </si>
  <si>
    <t>Standard Add-On Charges</t>
  </si>
  <si>
    <t>Least Cost Routing</t>
  </si>
  <si>
    <t>LCR Pricing (1)</t>
  </si>
  <si>
    <t>LCR Installation and Setup Price Per Framework Client</t>
  </si>
  <si>
    <t>LCR Pricing (2)</t>
  </si>
  <si>
    <t>LCR Price per Call</t>
  </si>
  <si>
    <t>Price Per 60-second Call</t>
  </si>
  <si>
    <t>Maximum Cost</t>
  </si>
  <si>
    <t>Fixed to Mobile Call Termination On-Net Price Per Minute</t>
  </si>
  <si>
    <t>Fixed to Mobile Call Termination Off-Net Price Per Minute</t>
  </si>
  <si>
    <t>Pricing : Talk &amp; Text Device</t>
  </si>
  <si>
    <t>Handset Manufacturer &amp; Model:</t>
  </si>
  <si>
    <t>#</t>
  </si>
  <si>
    <t>Category</t>
  </si>
  <si>
    <t>Sub-category</t>
  </si>
  <si>
    <t>SIM Free Handset Price</t>
  </si>
  <si>
    <t>Handset Price</t>
  </si>
  <si>
    <t>Price for Proposed Handset Specification</t>
  </si>
  <si>
    <t>Accessory Decription</t>
  </si>
  <si>
    <t>Manufacturer &amp; Model</t>
  </si>
  <si>
    <r>
      <t xml:space="preserve">Individual Weighting </t>
    </r>
    <r>
      <rPr>
        <b/>
        <sz val="16"/>
        <color rgb="FF57AEA5"/>
        <rFont val="Calibri"/>
        <family val="2"/>
        <scheme val="minor"/>
      </rPr>
      <t>*</t>
    </r>
  </si>
  <si>
    <t>Weighted Price</t>
  </si>
  <si>
    <t>Accessory Prices</t>
  </si>
  <si>
    <t>Charging/data cable</t>
  </si>
  <si>
    <t>Charger</t>
  </si>
  <si>
    <t>Case</t>
  </si>
  <si>
    <t>Wired Headset with Mic</t>
  </si>
  <si>
    <t>Bluetooth headset with Mic</t>
  </si>
  <si>
    <t>Car holder</t>
  </si>
  <si>
    <t>Total Weighted Accessory Price</t>
  </si>
  <si>
    <r>
      <rPr>
        <sz val="11"/>
        <color rgb="FF57AEA5"/>
        <rFont val="Calibri"/>
        <family val="2"/>
        <scheme val="minor"/>
      </rPr>
      <t xml:space="preserve">* </t>
    </r>
    <r>
      <rPr>
        <sz val="11"/>
        <rFont val="Calibri"/>
        <family val="2"/>
        <scheme val="minor"/>
      </rPr>
      <t>The Individual Weighting per accessory type is representative of the ratio of items purchased per Handset</t>
    </r>
  </si>
  <si>
    <t xml:space="preserve">   (e.g. it is estimated that a Powerbank is bought with 1 out of every 10 Handsets [i.e. 1:10 = 10%])</t>
  </si>
  <si>
    <t>Pricing : Ruggedised Smartphone (Android)</t>
  </si>
  <si>
    <t xml:space="preserve">Handset Manufacturer &amp; Model:  </t>
  </si>
  <si>
    <t>OEM Recommended Retail Price (€)</t>
  </si>
  <si>
    <t>Minimum percentage discount (%)</t>
  </si>
  <si>
    <t>Screen protector</t>
  </si>
  <si>
    <t>Powerbank</t>
  </si>
  <si>
    <t>OEM Bluetooth headset with mic</t>
  </si>
  <si>
    <t>Non OEM Bluetooth headset with mic</t>
  </si>
  <si>
    <t>Bluetooth speaker/carkit</t>
  </si>
  <si>
    <t>Wireless charger</t>
  </si>
  <si>
    <t>Pricing : Low-End Smartphone (Android)</t>
  </si>
  <si>
    <t>Soft shell Case</t>
  </si>
  <si>
    <t>Hard/ruggedised Case</t>
  </si>
  <si>
    <t>Flip Cover Case</t>
  </si>
  <si>
    <t>Generic Bluetooth headset with mic</t>
  </si>
  <si>
    <t>Pricing : Mid-Range Smartphone (Android)</t>
  </si>
  <si>
    <t>Pricing : High-End Smartphone (Android)</t>
  </si>
  <si>
    <t>Non-OEM Bluetooth headset with mic</t>
  </si>
  <si>
    <t>Pricing : TCO Certified Sustainable Smartphone (Android)</t>
  </si>
  <si>
    <t>TCO_1</t>
  </si>
  <si>
    <t>TCO_2</t>
  </si>
  <si>
    <t>Total Accessory Price</t>
  </si>
  <si>
    <t>Pricing : Low-End Smartphone (iOS)</t>
  </si>
  <si>
    <t xml:space="preserve">SIM Free Handset Price </t>
  </si>
  <si>
    <t>Pricing : Mid-Range Smartphone (iOS)</t>
  </si>
  <si>
    <t>Pricing : High-End Smartphone (iOS)</t>
  </si>
  <si>
    <t>USB Modem</t>
  </si>
  <si>
    <t xml:space="preserve">Make &amp; Model:  </t>
  </si>
  <si>
    <t>Tenderer Pricing Response</t>
  </si>
  <si>
    <t>USB Modem Price</t>
  </si>
  <si>
    <t>Per Unit Price</t>
  </si>
  <si>
    <t>WiFi Router (Mains Powered Broadband Router)</t>
  </si>
  <si>
    <t>WiFi Router (Mains Powered Broadband Router) Price</t>
  </si>
  <si>
    <t>Mini WiFi Router (Portable Broadband Router)</t>
  </si>
  <si>
    <t>Mini WiFi Router (Portable Broadband Router) Price</t>
  </si>
  <si>
    <t xml:space="preserve">Note: The following line item relates to the secure disposal of handsets and devices. Framework Clients may require physical destruction with certified destruction of storage components. See Section 2.7 of of Appendix 1 of the RFT for clarity. 
</t>
  </si>
  <si>
    <t>Secure Disposal</t>
  </si>
  <si>
    <t>Certificate Type</t>
  </si>
  <si>
    <t>Physical Destruction</t>
  </si>
  <si>
    <t>With certificate of destruction of hard drive/storage</t>
  </si>
  <si>
    <r>
      <t xml:space="preserve">This Worksheet Contains Pricing for </t>
    </r>
    <r>
      <rPr>
        <b/>
        <sz val="16"/>
        <color rgb="FFFFFF00"/>
        <rFont val="Calibri"/>
        <family val="2"/>
        <scheme val="minor"/>
      </rPr>
      <t>8</t>
    </r>
    <r>
      <rPr>
        <b/>
        <sz val="16"/>
        <color theme="0"/>
        <rFont val="Calibri"/>
        <family val="2"/>
        <scheme val="minor"/>
      </rPr>
      <t xml:space="preserve"> Tables for Monthly Tarriff Packages</t>
    </r>
  </si>
  <si>
    <t>Talk and Text</t>
  </si>
  <si>
    <t>Monthly Tariff Package Price - #21</t>
  </si>
  <si>
    <t>0GB</t>
  </si>
  <si>
    <t>10GB</t>
  </si>
  <si>
    <t>20GB</t>
  </si>
  <si>
    <t>50GB</t>
  </si>
  <si>
    <t>Monthly Tariff Package Price - #22</t>
  </si>
  <si>
    <t>Monthly Tariff Package Price - #24</t>
  </si>
  <si>
    <t>Monthly Tariff Package Price - #26</t>
  </si>
  <si>
    <t>Monthly Tariff Package Price - #28</t>
  </si>
  <si>
    <t>5GB</t>
  </si>
  <si>
    <t>15GB</t>
  </si>
  <si>
    <t>25GB</t>
  </si>
  <si>
    <t>Monthly Tariff Package Price - #23</t>
  </si>
  <si>
    <t>Monthly Tariff Package Price - #25</t>
  </si>
  <si>
    <t>Monthly Tariff Package Price - #27</t>
  </si>
  <si>
    <r>
      <t xml:space="preserve">This Worksheet Contains Pricing for </t>
    </r>
    <r>
      <rPr>
        <b/>
        <sz val="16"/>
        <color rgb="FFFFFF00"/>
        <rFont val="Calibri"/>
        <family val="2"/>
        <scheme val="minor"/>
      </rPr>
      <t>3</t>
    </r>
    <r>
      <rPr>
        <b/>
        <sz val="16"/>
        <color theme="0"/>
        <rFont val="Calibri"/>
        <family val="2"/>
        <scheme val="minor"/>
      </rPr>
      <t xml:space="preserve"> Tables</t>
    </r>
  </si>
  <si>
    <t>Monthly Pooled Data Allowance - #29</t>
  </si>
  <si>
    <t>MDM Pricing (1) - #30</t>
  </si>
  <si>
    <t>MDM Pricing (2) - #31</t>
  </si>
  <si>
    <t>On site Support Per Diem Rate - #32</t>
  </si>
  <si>
    <r>
      <t xml:space="preserve">Please Note: </t>
    </r>
    <r>
      <rPr>
        <sz val="11"/>
        <color theme="1"/>
        <rFont val="Calibri"/>
        <family val="2"/>
        <scheme val="minor"/>
      </rPr>
      <t>Costs proposed for tables 34, 35 &amp; 36 must be the costs outside of any tariff packages, add-ons or daily/monthly fee options available.</t>
    </r>
  </si>
  <si>
    <t>International Calls from Ireland (Outside the Tariff Packages) - #33</t>
  </si>
  <si>
    <t>Roaming Calls to Ireland (Outside the Tariff Packages) - #35</t>
  </si>
  <si>
    <t>"Out of Bundle" Price Per Minute</t>
  </si>
  <si>
    <t>International SMS Texts from Ireland (Outside the Tariff Packages) - #34</t>
  </si>
  <si>
    <t>Roaming SMS Texts to Ireland (Outside the Tariff Packages) - #36</t>
  </si>
  <si>
    <t>"Out of Bundle" Price Per SMS Text</t>
  </si>
  <si>
    <t>"Out of Bundle" Price Per MB</t>
  </si>
  <si>
    <t>Standard Add-Ons Packages (Non EU Roaming)</t>
  </si>
  <si>
    <t>Purpose of this Costs Worksheet:</t>
  </si>
  <si>
    <r>
      <t xml:space="preserve">The purpose of this worksheet is to allow Tenderer's to state the costs associated with their Standard Add-On packages that can be applied to Framework Client staff when roaming </t>
    </r>
    <r>
      <rPr>
        <b/>
        <i/>
        <sz val="11"/>
        <color theme="1"/>
        <rFont val="Calibri"/>
        <family val="2"/>
        <scheme val="minor"/>
      </rPr>
      <t>outside of the EU</t>
    </r>
    <r>
      <rPr>
        <sz val="11"/>
        <color theme="1"/>
        <rFont val="Calibri"/>
        <family val="2"/>
        <scheme val="minor"/>
      </rPr>
      <t>.</t>
    </r>
  </si>
  <si>
    <r>
      <t xml:space="preserve">Tenderers can include their Daily </t>
    </r>
    <r>
      <rPr>
        <b/>
        <sz val="11"/>
        <color theme="1"/>
        <rFont val="Calibri"/>
        <family val="2"/>
        <scheme val="minor"/>
      </rPr>
      <t>OR</t>
    </r>
    <r>
      <rPr>
        <sz val="11"/>
        <color theme="1"/>
        <rFont val="Calibri"/>
        <family val="2"/>
        <scheme val="minor"/>
      </rPr>
      <t xml:space="preserve"> Monthly charge for the Add-On, as appropriate, in columns C and D below respectively.   
Tenderers should note that they </t>
    </r>
    <r>
      <rPr>
        <b/>
        <sz val="11"/>
        <color theme="1"/>
        <rFont val="Calibri"/>
        <family val="2"/>
        <scheme val="minor"/>
      </rPr>
      <t>must not add a value in both fields within the same row</t>
    </r>
    <r>
      <rPr>
        <sz val="11"/>
        <color theme="1"/>
        <rFont val="Calibri"/>
        <family val="2"/>
        <scheme val="minor"/>
      </rPr>
      <t xml:space="preserve"> (i.e. if a Daily Standard Add-On is entered in Cell C18 a value must not be entered for a Monthly Standard Add-On Charge in Cell H18, and vice versa) - Should a tenderer add both rates, the Monthly Standard Add-On Charge will be used to calcuate the Total Cost for Evaluation (Cell M18) .</t>
    </r>
  </si>
  <si>
    <r>
      <t xml:space="preserve">Where a tender opts to enter a Monthly Add-On charge, a Daily Rate Equivelant will be calculated in Column L, based on an </t>
    </r>
    <r>
      <rPr>
        <u/>
        <sz val="11"/>
        <color theme="1"/>
        <rFont val="Calibri"/>
        <family val="2"/>
        <scheme val="minor"/>
      </rPr>
      <t>average of 30 days per month.</t>
    </r>
  </si>
  <si>
    <t>In addition to the cost applicable to each Add-On Tenderers must also state the Package Details including the Minutes, Number of Text and Data included in the package (columns D,E,F for the Daily Add-On and Columns I,J,H for the Monthly Add-On)</t>
  </si>
  <si>
    <t>Roaming Country List:</t>
  </si>
  <si>
    <r>
      <t xml:space="preserve">Daily </t>
    </r>
    <r>
      <rPr>
        <sz val="11"/>
        <color theme="0"/>
        <rFont val="Calibri"/>
        <family val="2"/>
        <scheme val="minor"/>
      </rPr>
      <t>Standard Add-On</t>
    </r>
    <r>
      <rPr>
        <sz val="11"/>
        <color theme="7" tint="0.79998168889431442"/>
        <rFont val="Calibri"/>
        <family val="2"/>
        <scheme val="minor"/>
      </rPr>
      <t xml:space="preserve"> Charge </t>
    </r>
    <r>
      <rPr>
        <sz val="11"/>
        <color rgb="FF57AEA5"/>
        <rFont val="Calibri"/>
        <family val="2"/>
        <scheme val="minor"/>
      </rPr>
      <t>*</t>
    </r>
  </si>
  <si>
    <t>Daily Package Details</t>
  </si>
  <si>
    <r>
      <t xml:space="preserve">Monthly </t>
    </r>
    <r>
      <rPr>
        <sz val="11"/>
        <color theme="0"/>
        <rFont val="Calibri"/>
        <family val="2"/>
        <scheme val="minor"/>
      </rPr>
      <t>Standard Add-On</t>
    </r>
    <r>
      <rPr>
        <sz val="11"/>
        <color theme="7" tint="0.79998168889431442"/>
        <rFont val="Calibri"/>
        <family val="2"/>
        <scheme val="minor"/>
      </rPr>
      <t xml:space="preserve"> Charge </t>
    </r>
    <r>
      <rPr>
        <sz val="11"/>
        <color rgb="FF57AEA5"/>
        <rFont val="Calibri"/>
        <family val="2"/>
        <scheme val="minor"/>
      </rPr>
      <t>*</t>
    </r>
  </si>
  <si>
    <t>Monthly Package Details</t>
  </si>
  <si>
    <t>Daily Equivalent</t>
  </si>
  <si>
    <t xml:space="preserve">Total Cost for Evaluation </t>
  </si>
  <si>
    <t>Country</t>
  </si>
  <si>
    <t>Voice Minutes</t>
  </si>
  <si>
    <t>Texts</t>
  </si>
  <si>
    <t>Data</t>
  </si>
  <si>
    <t>Daily Rate</t>
  </si>
  <si>
    <t>Totals:</t>
  </si>
  <si>
    <r>
      <t xml:space="preserve">This Worksheet Contains Pricing for </t>
    </r>
    <r>
      <rPr>
        <b/>
        <sz val="16"/>
        <color rgb="FFFFFF00"/>
        <rFont val="Calibri"/>
        <family val="2"/>
        <scheme val="minor"/>
      </rPr>
      <t>2</t>
    </r>
    <r>
      <rPr>
        <b/>
        <sz val="16"/>
        <color theme="0"/>
        <rFont val="Calibri"/>
        <family val="2"/>
        <scheme val="minor"/>
      </rPr>
      <t xml:space="preserve"> Tables</t>
    </r>
  </si>
  <si>
    <t>Least Cost Routing - #39 &amp; 40</t>
  </si>
  <si>
    <t>Fixed to Mobile Call Termination - #41</t>
  </si>
  <si>
    <t>LCR Pricing (1) - #38</t>
  </si>
  <si>
    <t>Maximum Costs</t>
  </si>
  <si>
    <t>Fixed to Mobile Call Termination On-Net - Price Per Minute</t>
  </si>
  <si>
    <t>LCR Pricing (2) - #39</t>
  </si>
  <si>
    <t>Fixed to Mobile Call Termination Off-Net - Price Per Minute</t>
  </si>
  <si>
    <t>Price Per Call</t>
  </si>
  <si>
    <r>
      <t>This Worksheet Contains Pricing for 1</t>
    </r>
    <r>
      <rPr>
        <b/>
        <sz val="16"/>
        <color theme="0"/>
        <rFont val="Calibri"/>
        <family val="2"/>
        <scheme val="minor"/>
      </rPr>
      <t xml:space="preserve"> Table</t>
    </r>
  </si>
  <si>
    <t>Coverage Solutions - #42</t>
  </si>
  <si>
    <t>Equipment Description</t>
  </si>
  <si>
    <t>Equipment Cost</t>
  </si>
  <si>
    <t>Installation Costs (if required)</t>
  </si>
  <si>
    <t>NOTE:</t>
  </si>
  <si>
    <r>
      <t xml:space="preserve">Completing this </t>
    </r>
    <r>
      <rPr>
        <i/>
        <sz val="14"/>
        <color rgb="FF235D64"/>
        <rFont val="Arial Rounded MT Bold"/>
        <family val="2"/>
      </rPr>
      <t>ITC017F-01-001 Appendix 3 Pricing Schedule</t>
    </r>
  </si>
  <si>
    <t>2. Individual Pricing Worksheets (16 in total)</t>
  </si>
  <si>
    <r>
      <t xml:space="preserve">2. Instructions For Completing </t>
    </r>
    <r>
      <rPr>
        <i/>
        <sz val="14"/>
        <color rgb="FF235D64"/>
        <rFont val="Arial Rounded MT Bold"/>
        <family val="2"/>
      </rPr>
      <t xml:space="preserve">Individual Pricing Worksheets </t>
    </r>
    <r>
      <rPr>
        <sz val="14"/>
        <color rgb="FF235D64"/>
        <rFont val="Arial Rounded MT Bold"/>
        <family val="2"/>
      </rPr>
      <t>(16 in total)</t>
    </r>
  </si>
  <si>
    <t>Roaming Data (Outside the Tariff Packages) - #37</t>
  </si>
  <si>
    <t>33 to 37</t>
  </si>
  <si>
    <t>Standard Add-On Charges (Outside the Tariff Packages) #38</t>
  </si>
  <si>
    <t>39 to 41</t>
  </si>
  <si>
    <r>
      <t>This Worksheet Contains Pricing for 4</t>
    </r>
    <r>
      <rPr>
        <b/>
        <sz val="16"/>
        <color theme="0"/>
        <rFont val="Calibri"/>
        <family val="2"/>
        <scheme val="minor"/>
      </rPr>
      <t xml:space="preserve"> Tables for Ancillary Equipment</t>
    </r>
    <r>
      <rPr>
        <sz val="16"/>
        <color theme="0"/>
        <rFont val="Calibri"/>
        <family val="2"/>
        <scheme val="minor"/>
      </rPr>
      <t xml:space="preserve"> and Services</t>
    </r>
  </si>
  <si>
    <r>
      <t>This Worksheet Contains Pricing for 5</t>
    </r>
    <r>
      <rPr>
        <b/>
        <sz val="16"/>
        <color theme="0"/>
        <rFont val="Calibri"/>
        <family val="2"/>
        <scheme val="minor"/>
      </rPr>
      <t xml:space="preserve"> Tables</t>
    </r>
  </si>
  <si>
    <t>The lowest percentage discount off OEM RRP which the Tenderer will guarantee (for certain Handset types only) over the Term of the Annual Agreement.</t>
  </si>
  <si>
    <r>
      <rPr>
        <sz val="11"/>
        <color rgb="FF57AEA5"/>
        <rFont val="Calibri"/>
        <family val="2"/>
        <scheme val="minor"/>
      </rPr>
      <t>*</t>
    </r>
    <r>
      <rPr>
        <sz val="11"/>
        <color theme="2" tint="-0.499984740745262"/>
        <rFont val="Calibri"/>
        <family val="2"/>
        <scheme val="minor"/>
      </rPr>
      <t xml:space="preserve"> </t>
    </r>
    <r>
      <rPr>
        <b/>
        <sz val="11"/>
        <color theme="2" tint="-0.499984740745262"/>
        <rFont val="Calibri"/>
        <family val="2"/>
        <scheme val="minor"/>
      </rPr>
      <t>NOTE</t>
    </r>
    <r>
      <rPr>
        <sz val="11"/>
        <color theme="2" tint="-0.499984740745262"/>
        <rFont val="Calibri"/>
        <family val="2"/>
        <scheme val="minor"/>
      </rPr>
      <t xml:space="preserve">:  All Costs listed in the table below are to be honoured for all Framework Client Contracts (resulting from NAGSFs) pursuant to the Annual Mobile Voice and Data Services Agreement.  However, the </t>
    </r>
    <r>
      <rPr>
        <b/>
        <u/>
        <sz val="11"/>
        <color theme="2" tint="-0.499984740745262"/>
        <rFont val="Calibri"/>
        <family val="2"/>
        <scheme val="minor"/>
      </rPr>
      <t>costs included in the table below will NOT be used as part of the Cost Evaluation</t>
    </r>
    <r>
      <rPr>
        <sz val="11"/>
        <color theme="2" tint="-0.499984740745262"/>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</si>
</sst>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43" formatCode="_-* #,##0.00_-;\-* #,##0.00_-;_-* &quot;-&quot;??_-;_-@_-"/>
    <numFmt numFmtId="164" formatCode="&quot;€&quot;#,##0.00"/>
  </numFmts>
  <fonts count="53" x14ac:knownFonts="1">
    <font>
      <sz val="11"/>
      <color theme="1"/>
      <name val="Calibri"/>
      <family val="2"/>
      <scheme val="minor"/>
    </font>
    <font>
      <b/>
      <sz val="11"/>
      <color theme="1"/>
      <name val="Calibri"/>
      <family val="2"/>
      <scheme val="minor"/>
    </font>
    <font>
      <b/>
      <sz val="16"/>
      <color theme="0"/>
      <name val="Calibri"/>
      <family val="2"/>
      <scheme val="minor"/>
    </font>
    <font>
      <b/>
      <sz val="14"/>
      <color theme="0"/>
      <name val="Calibri"/>
      <family val="2"/>
      <scheme val="minor"/>
    </font>
    <font>
      <b/>
      <sz val="12"/>
      <color theme="4" tint="-0.499984740745262"/>
      <name val="Calibri"/>
      <family val="2"/>
      <scheme val="minor"/>
    </font>
    <font>
      <sz val="12"/>
      <color theme="1"/>
      <name val="Calibri"/>
      <family val="2"/>
      <scheme val="minor"/>
    </font>
    <font>
      <sz val="11"/>
      <name val="Calibri"/>
      <family val="2"/>
      <scheme val="minor"/>
    </font>
    <font>
      <b/>
      <sz val="16"/>
      <color rgb="FFFFFF00"/>
      <name val="Calibri"/>
      <family val="2"/>
      <scheme val="minor"/>
    </font>
    <font>
      <sz val="16"/>
      <color theme="0"/>
      <name val="Calibri"/>
      <family val="2"/>
      <scheme val="minor"/>
    </font>
    <font>
      <sz val="11"/>
      <color theme="1"/>
      <name val="Calibri"/>
      <family val="2"/>
      <scheme val="minor"/>
    </font>
    <font>
      <b/>
      <sz val="11"/>
      <color theme="0"/>
      <name val="Calibri"/>
      <family val="2"/>
      <scheme val="minor"/>
    </font>
    <font>
      <b/>
      <sz val="18"/>
      <color theme="0"/>
      <name val="Calibri"/>
      <family val="2"/>
      <scheme val="minor"/>
    </font>
    <font>
      <sz val="18"/>
      <color theme="0"/>
      <name val="Calibri"/>
      <family val="2"/>
      <scheme val="minor"/>
    </font>
    <font>
      <sz val="12"/>
      <color rgb="FF000000"/>
      <name val="Calibri"/>
      <family val="2"/>
    </font>
    <font>
      <sz val="11"/>
      <color theme="0"/>
      <name val="Calibri"/>
      <family val="2"/>
      <scheme val="minor"/>
    </font>
    <font>
      <u/>
      <sz val="11"/>
      <color theme="10"/>
      <name val="Calibri"/>
      <family val="2"/>
      <scheme val="minor"/>
    </font>
    <font>
      <sz val="14"/>
      <color theme="1"/>
      <name val="Calibri"/>
      <family val="2"/>
      <scheme val="minor"/>
    </font>
    <font>
      <b/>
      <sz val="20"/>
      <color theme="1"/>
      <name val="Calibri"/>
      <family val="2"/>
      <scheme val="minor"/>
    </font>
    <font>
      <sz val="14"/>
      <color rgb="FF235D64"/>
      <name val="Arial Rounded MT Bold"/>
      <family val="2"/>
    </font>
    <font>
      <i/>
      <sz val="14"/>
      <color rgb="FF235D64"/>
      <name val="Arial Rounded MT Bold"/>
      <family val="2"/>
    </font>
    <font>
      <i/>
      <u/>
      <sz val="11"/>
      <color rgb="FF57AEA5"/>
      <name val="Calibri"/>
      <family val="2"/>
      <scheme val="minor"/>
    </font>
    <font>
      <b/>
      <i/>
      <sz val="11"/>
      <color theme="1"/>
      <name val="Calibri"/>
      <family val="2"/>
      <scheme val="minor"/>
    </font>
    <font>
      <b/>
      <sz val="11"/>
      <name val="Calibri"/>
      <family val="2"/>
      <scheme val="minor"/>
    </font>
    <font>
      <u/>
      <sz val="11"/>
      <color theme="1"/>
      <name val="Calibri"/>
      <family val="2"/>
      <scheme val="minor"/>
    </font>
    <font>
      <sz val="11"/>
      <color theme="1" tint="0.499984740745262"/>
      <name val="Calibri"/>
      <family val="2"/>
      <scheme val="minor"/>
    </font>
    <font>
      <b/>
      <sz val="12"/>
      <color theme="0"/>
      <name val="Calibri"/>
      <family val="2"/>
      <scheme val="minor"/>
    </font>
    <font>
      <b/>
      <sz val="20"/>
      <color theme="0"/>
      <name val="Calibri"/>
      <family val="2"/>
      <scheme val="minor"/>
    </font>
    <font>
      <b/>
      <sz val="12"/>
      <name val="Calibri"/>
      <family val="2"/>
      <scheme val="minor"/>
    </font>
    <font>
      <i/>
      <sz val="11"/>
      <color rgb="FFC00000"/>
      <name val="Calibri"/>
      <family val="2"/>
      <scheme val="minor"/>
    </font>
    <font>
      <sz val="11"/>
      <color theme="0" tint="-0.14999847407452621"/>
      <name val="Calibri"/>
      <family val="2"/>
      <scheme val="minor"/>
    </font>
    <font>
      <i/>
      <sz val="11"/>
      <name val="Calibri"/>
      <family val="2"/>
      <scheme val="minor"/>
    </font>
    <font>
      <b/>
      <sz val="10"/>
      <color theme="0"/>
      <name val="Calibri"/>
      <family val="2"/>
      <scheme val="minor"/>
    </font>
    <font>
      <b/>
      <i/>
      <sz val="10"/>
      <color theme="0"/>
      <name val="Calibri"/>
      <family val="2"/>
      <scheme val="minor"/>
    </font>
    <font>
      <b/>
      <sz val="12"/>
      <color theme="0"/>
      <name val="Calibri"/>
      <family val="2"/>
    </font>
    <font>
      <i/>
      <sz val="11"/>
      <color theme="1" tint="0.34998626667073579"/>
      <name val="Calibri"/>
      <family val="2"/>
      <scheme val="minor"/>
    </font>
    <font>
      <sz val="11"/>
      <color rgb="FF57AEA5"/>
      <name val="Calibri"/>
      <family val="2"/>
      <scheme val="minor"/>
    </font>
    <font>
      <b/>
      <i/>
      <u/>
      <sz val="11"/>
      <color rgb="FF57AEA5"/>
      <name val="Calibri"/>
      <family val="2"/>
      <scheme val="minor"/>
    </font>
    <font>
      <b/>
      <u/>
      <sz val="11"/>
      <color theme="1"/>
      <name val="Calibri"/>
      <family val="2"/>
      <scheme val="minor"/>
    </font>
    <font>
      <b/>
      <u/>
      <sz val="11"/>
      <name val="Calibri"/>
      <family val="2"/>
      <scheme val="minor"/>
    </font>
    <font>
      <strike/>
      <sz val="11"/>
      <color theme="1"/>
      <name val="Calibri"/>
      <family val="2"/>
      <scheme val="minor"/>
    </font>
    <font>
      <b/>
      <u/>
      <sz val="12"/>
      <color theme="0"/>
      <name val="Calibri"/>
      <family val="2"/>
      <scheme val="minor"/>
    </font>
    <font>
      <sz val="11"/>
      <color theme="1"/>
      <name val="Arial Rounded MT Bold"/>
      <family val="2"/>
    </font>
    <font>
      <i/>
      <sz val="11"/>
      <color theme="4"/>
      <name val="Calibri"/>
      <family val="2"/>
      <scheme val="minor"/>
    </font>
    <font>
      <b/>
      <i/>
      <u/>
      <sz val="11"/>
      <color rgb="FF235D64"/>
      <name val="Calibri"/>
      <family val="2"/>
      <scheme val="minor"/>
    </font>
    <font>
      <sz val="11"/>
      <color theme="7" tint="0.79998168889431442"/>
      <name val="Calibri"/>
      <family val="2"/>
      <scheme val="minor"/>
    </font>
    <font>
      <sz val="11"/>
      <color theme="2" tint="-0.499984740745262"/>
      <name val="Calibri"/>
      <family val="2"/>
      <scheme val="minor"/>
    </font>
    <font>
      <b/>
      <sz val="11"/>
      <color theme="2" tint="-0.499984740745262"/>
      <name val="Calibri"/>
      <family val="2"/>
      <scheme val="minor"/>
    </font>
    <font>
      <b/>
      <u/>
      <sz val="11"/>
      <color theme="2" tint="-0.499984740745262"/>
      <name val="Calibri"/>
      <family val="2"/>
      <scheme val="minor"/>
    </font>
    <font>
      <b/>
      <sz val="12"/>
      <color rgb="FF57AEA5"/>
      <name val="Calibri"/>
      <family val="2"/>
      <scheme val="minor"/>
    </font>
    <font>
      <b/>
      <sz val="16"/>
      <color rgb="FF57AEA5"/>
      <name val="Calibri"/>
      <family val="2"/>
      <scheme val="minor"/>
    </font>
    <font>
      <b/>
      <sz val="12"/>
      <color theme="1"/>
      <name val="Calibri"/>
      <family val="2"/>
      <scheme val="minor"/>
    </font>
    <font>
      <i/>
      <sz val="11"/>
      <color theme="0"/>
      <name val="Calibri"/>
      <family val="2"/>
      <scheme val="minor"/>
    </font>
    <font>
      <b/>
      <sz val="11"/>
      <color rgb="FF424242"/>
      <name val="Calibri"/>
      <family val="2"/>
      <scheme val="minor"/>
    </font>
  </fonts>
  <fills count="20">
    <fill>
      <patternFill patternType="none"/>
    </fill>
    <fill>
      <patternFill patternType="gray125"/>
    </fill>
    <fill>
      <patternFill patternType="solid">
        <fgColor theme="0"/>
        <bgColor indexed="64"/>
      </patternFill>
    </fill>
    <fill>
      <patternFill patternType="solid">
        <fgColor rgb="FF235D64"/>
        <bgColor indexed="64"/>
      </patternFill>
    </fill>
    <fill>
      <patternFill patternType="solid">
        <fgColor theme="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1"/>
        <bgColor indexed="64"/>
      </patternFill>
    </fill>
    <fill>
      <patternFill patternType="solid">
        <fgColor theme="2" tint="-9.9978637043366805E-2"/>
        <bgColor indexed="64"/>
      </patternFill>
    </fill>
    <fill>
      <patternFill patternType="solid">
        <fgColor theme="1" tint="0.249977111117893"/>
        <bgColor indexed="64"/>
      </patternFill>
    </fill>
    <fill>
      <patternFill patternType="solid">
        <fgColor theme="1" tint="4.9989318521683403E-2"/>
        <bgColor indexed="64"/>
      </patternFill>
    </fill>
    <fill>
      <patternFill patternType="solid">
        <fgColor rgb="FFFFFF99"/>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1" tint="0.14999847407452621"/>
        <bgColor indexed="64"/>
      </patternFill>
    </fill>
    <fill>
      <patternFill patternType="solid">
        <fgColor rgb="FF57AEA5"/>
        <bgColor indexed="64"/>
      </patternFill>
    </fill>
    <fill>
      <patternFill patternType="solid">
        <fgColor rgb="FFC00000"/>
        <bgColor indexed="64"/>
      </patternFill>
    </fill>
    <fill>
      <patternFill patternType="solid">
        <fgColor theme="0" tint="-4.9989318521683403E-2"/>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right/>
      <top style="thin">
        <color auto="1"/>
      </top>
      <bottom style="medium">
        <color indexed="64"/>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thin">
        <color auto="1"/>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right style="medium">
        <color indexed="64"/>
      </right>
      <top style="thin">
        <color auto="1"/>
      </top>
      <bottom/>
      <diagonal/>
    </border>
    <border>
      <left/>
      <right/>
      <top/>
      <bottom style="medium">
        <color indexed="64"/>
      </bottom>
      <diagonal/>
    </border>
    <border>
      <left/>
      <right/>
      <top/>
      <bottom style="hair">
        <color indexed="64"/>
      </bottom>
      <diagonal/>
    </border>
    <border>
      <left style="hair">
        <color indexed="64"/>
      </left>
      <right style="hair">
        <color indexed="64"/>
      </right>
      <top/>
      <bottom style="hair">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medium">
        <color auto="1"/>
      </top>
      <bottom style="medium">
        <color auto="1"/>
      </bottom>
      <diagonal/>
    </border>
    <border>
      <left style="hair">
        <color indexed="64"/>
      </left>
      <right style="hair">
        <color indexed="64"/>
      </right>
      <top style="medium">
        <color indexed="64"/>
      </top>
      <bottom style="medium">
        <color indexed="64"/>
      </bottom>
      <diagonal/>
    </border>
    <border>
      <left style="thin">
        <color indexed="64"/>
      </left>
      <right/>
      <top style="medium">
        <color indexed="64"/>
      </top>
      <bottom/>
      <diagonal/>
    </border>
    <border>
      <left style="hair">
        <color auto="1"/>
      </left>
      <right style="medium">
        <color indexed="64"/>
      </right>
      <top style="thin">
        <color auto="1"/>
      </top>
      <bottom style="thin">
        <color auto="1"/>
      </bottom>
      <diagonal/>
    </border>
    <border>
      <left style="medium">
        <color indexed="64"/>
      </left>
      <right style="thin">
        <color auto="1"/>
      </right>
      <top style="thin">
        <color auto="1"/>
      </top>
      <bottom style="hair">
        <color auto="1"/>
      </bottom>
      <diagonal/>
    </border>
    <border>
      <left style="hair">
        <color auto="1"/>
      </left>
      <right style="medium">
        <color indexed="64"/>
      </right>
      <top style="thin">
        <color auto="1"/>
      </top>
      <bottom style="hair">
        <color auto="1"/>
      </bottom>
      <diagonal/>
    </border>
    <border>
      <left style="hair">
        <color auto="1"/>
      </left>
      <right style="medium">
        <color indexed="64"/>
      </right>
      <top style="medium">
        <color auto="1"/>
      </top>
      <bottom style="medium">
        <color indexed="64"/>
      </bottom>
      <diagonal/>
    </border>
    <border>
      <left style="medium">
        <color indexed="64"/>
      </left>
      <right style="thin">
        <color indexed="64"/>
      </right>
      <top/>
      <bottom style="thin">
        <color indexed="64"/>
      </bottom>
      <diagonal/>
    </border>
    <border>
      <left style="medium">
        <color indexed="64"/>
      </left>
      <right style="thin">
        <color auto="1"/>
      </right>
      <top/>
      <bottom style="hair">
        <color auto="1"/>
      </bottom>
      <diagonal/>
    </border>
    <border>
      <left style="thin">
        <color auto="1"/>
      </left>
      <right style="hair">
        <color auto="1"/>
      </right>
      <top/>
      <bottom style="hair">
        <color auto="1"/>
      </bottom>
      <diagonal/>
    </border>
    <border>
      <left style="hair">
        <color auto="1"/>
      </left>
      <right style="medium">
        <color indexed="64"/>
      </right>
      <top/>
      <bottom style="hair">
        <color auto="1"/>
      </bottom>
      <diagonal/>
    </border>
    <border>
      <left/>
      <right/>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thin">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indexed="64"/>
      </right>
      <top style="hair">
        <color auto="1"/>
      </top>
      <bottom style="medium">
        <color auto="1"/>
      </bottom>
      <diagonal/>
    </border>
    <border>
      <left style="medium">
        <color indexed="64"/>
      </left>
      <right/>
      <top/>
      <bottom style="medium">
        <color indexed="64"/>
      </bottom>
      <diagonal/>
    </border>
  </borders>
  <cellStyleXfs count="6">
    <xf numFmtId="0" fontId="0" fillId="0" borderId="0"/>
    <xf numFmtId="43" fontId="9" fillId="0" borderId="0" applyFont="0" applyFill="0" applyBorder="0" applyAlignment="0" applyProtection="0"/>
    <xf numFmtId="44" fontId="9" fillId="0" borderId="0" applyFont="0" applyFill="0" applyBorder="0" applyAlignment="0" applyProtection="0"/>
    <xf numFmtId="0" fontId="15" fillId="0" borderId="0" applyNumberFormat="0" applyFill="0" applyBorder="0" applyAlignment="0" applyProtection="0"/>
    <xf numFmtId="44" fontId="9" fillId="0" borderId="0" applyFont="0" applyFill="0" applyBorder="0" applyAlignment="0" applyProtection="0"/>
    <xf numFmtId="9" fontId="9" fillId="0" borderId="0" applyFont="0" applyFill="0" applyBorder="0" applyAlignment="0" applyProtection="0"/>
  </cellStyleXfs>
  <cellXfs count="439">
    <xf numFmtId="0" fontId="0" fillId="0" borderId="0" xfId="0"/>
    <xf numFmtId="0" fontId="3" fillId="3" borderId="3"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2" borderId="3" xfId="0" applyFont="1" applyFill="1" applyBorder="1" applyAlignment="1">
      <alignment horizontal="center" vertical="center"/>
    </xf>
    <xf numFmtId="0" fontId="0" fillId="0" borderId="0" xfId="0" applyAlignment="1">
      <alignment horizontal="left"/>
    </xf>
    <xf numFmtId="0" fontId="0" fillId="0" borderId="0" xfId="0"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4" fillId="0" borderId="15" xfId="0" applyFont="1" applyBorder="1" applyAlignment="1">
      <alignment horizontal="center" vertical="center" wrapText="1"/>
    </xf>
    <xf numFmtId="0" fontId="4" fillId="4" borderId="25" xfId="0" applyFont="1" applyFill="1" applyBorder="1" applyAlignment="1">
      <alignment horizontal="center" vertical="center" wrapText="1"/>
    </xf>
    <xf numFmtId="0" fontId="0" fillId="0" borderId="16" xfId="0" applyBorder="1" applyAlignment="1">
      <alignment horizontal="center" vertical="center" wrapText="1"/>
    </xf>
    <xf numFmtId="44" fontId="0" fillId="0" borderId="22" xfId="2" applyFont="1" applyBorder="1" applyAlignment="1">
      <alignment horizontal="center" vertical="center"/>
    </xf>
    <xf numFmtId="44" fontId="0" fillId="0" borderId="0" xfId="2" applyFont="1"/>
    <xf numFmtId="44" fontId="0" fillId="0" borderId="22" xfId="2" applyFont="1" applyBorder="1" applyAlignment="1">
      <alignment vertical="center"/>
    </xf>
    <xf numFmtId="0" fontId="0" fillId="0" borderId="0" xfId="0" applyAlignment="1">
      <alignment vertical="center"/>
    </xf>
    <xf numFmtId="0" fontId="0" fillId="0" borderId="17" xfId="0" applyBorder="1" applyAlignment="1">
      <alignment horizontal="left" vertical="center" wrapText="1"/>
    </xf>
    <xf numFmtId="0" fontId="0" fillId="0" borderId="16" xfId="0" applyBorder="1" applyAlignment="1">
      <alignment horizontal="left" vertical="center" wrapText="1"/>
    </xf>
    <xf numFmtId="44" fontId="0" fillId="0" borderId="21" xfId="2" applyFont="1" applyBorder="1" applyAlignment="1">
      <alignment vertical="center"/>
    </xf>
    <xf numFmtId="0" fontId="4" fillId="4" borderId="3" xfId="0" applyFont="1" applyFill="1" applyBorder="1" applyAlignment="1">
      <alignment horizontal="center" vertical="center" wrapText="1"/>
    </xf>
    <xf numFmtId="0" fontId="6" fillId="0" borderId="0" xfId="0" applyFont="1" applyAlignment="1">
      <alignment horizontal="left"/>
    </xf>
    <xf numFmtId="44" fontId="6" fillId="0" borderId="0" xfId="2" applyFont="1" applyAlignment="1">
      <alignment horizontal="center"/>
    </xf>
    <xf numFmtId="0" fontId="6" fillId="0" borderId="0" xfId="0" applyFont="1" applyAlignment="1">
      <alignment horizontal="left" vertical="center"/>
    </xf>
    <xf numFmtId="44" fontId="6" fillId="0" borderId="0" xfId="2" applyFont="1" applyAlignment="1">
      <alignment horizontal="center" vertical="center"/>
    </xf>
    <xf numFmtId="0" fontId="3" fillId="0" borderId="0" xfId="0" applyFont="1" applyAlignment="1">
      <alignment horizontal="center" vertical="center"/>
    </xf>
    <xf numFmtId="0" fontId="16" fillId="0" borderId="0" xfId="0" applyFont="1" applyAlignment="1">
      <alignment horizontal="center" vertical="center"/>
    </xf>
    <xf numFmtId="0" fontId="10" fillId="0" borderId="0" xfId="0" applyFont="1" applyAlignment="1">
      <alignment horizontal="center"/>
    </xf>
    <xf numFmtId="0" fontId="0" fillId="0" borderId="0" xfId="0" applyAlignment="1">
      <alignment horizontal="center"/>
    </xf>
    <xf numFmtId="0" fontId="0" fillId="0" borderId="0" xfId="0" applyAlignment="1">
      <alignment horizontal="left" vertical="center" wrapText="1"/>
    </xf>
    <xf numFmtId="44" fontId="0" fillId="0" borderId="0" xfId="2" applyFont="1" applyAlignment="1">
      <alignment vertical="center"/>
    </xf>
    <xf numFmtId="0" fontId="2" fillId="3" borderId="1" xfId="0" applyFont="1" applyFill="1" applyBorder="1" applyAlignment="1">
      <alignment horizontal="center"/>
    </xf>
    <xf numFmtId="44" fontId="0" fillId="2" borderId="19" xfId="2" applyFont="1" applyFill="1" applyBorder="1" applyAlignment="1">
      <alignment vertical="center"/>
    </xf>
    <xf numFmtId="44" fontId="0" fillId="2" borderId="18" xfId="2" applyFont="1" applyFill="1" applyBorder="1" applyAlignment="1">
      <alignment vertical="center"/>
    </xf>
    <xf numFmtId="44" fontId="0" fillId="2" borderId="16" xfId="2" applyFont="1" applyFill="1" applyBorder="1" applyAlignment="1">
      <alignment horizontal="center" vertical="center"/>
    </xf>
    <xf numFmtId="0" fontId="18" fillId="0" borderId="0" xfId="0" applyFont="1"/>
    <xf numFmtId="0" fontId="1" fillId="0" borderId="0" xfId="0" applyFont="1"/>
    <xf numFmtId="0" fontId="20" fillId="0" borderId="0" xfId="3" applyFont="1"/>
    <xf numFmtId="0" fontId="6" fillId="0" borderId="0" xfId="0" applyFont="1"/>
    <xf numFmtId="0" fontId="23" fillId="0" borderId="0" xfId="0" applyFont="1"/>
    <xf numFmtId="0" fontId="24" fillId="0" borderId="0" xfId="0" applyFont="1"/>
    <xf numFmtId="0" fontId="0" fillId="0" borderId="3" xfId="0" applyBorder="1"/>
    <xf numFmtId="0" fontId="0" fillId="0" borderId="39" xfId="0" applyBorder="1"/>
    <xf numFmtId="0" fontId="14" fillId="10" borderId="3" xfId="0" applyFont="1" applyFill="1" applyBorder="1"/>
    <xf numFmtId="0" fontId="10" fillId="10" borderId="3" xfId="0" applyFont="1" applyFill="1" applyBorder="1"/>
    <xf numFmtId="0" fontId="10" fillId="10" borderId="1" xfId="0" applyFont="1" applyFill="1" applyBorder="1"/>
    <xf numFmtId="0" fontId="10" fillId="10" borderId="2" xfId="0" applyFont="1" applyFill="1" applyBorder="1"/>
    <xf numFmtId="0" fontId="10" fillId="10" borderId="20" xfId="0" applyFont="1" applyFill="1" applyBorder="1"/>
    <xf numFmtId="0" fontId="0" fillId="0" borderId="27" xfId="0" applyBorder="1"/>
    <xf numFmtId="0" fontId="0" fillId="0" borderId="31" xfId="0" applyBorder="1"/>
    <xf numFmtId="0" fontId="0" fillId="0" borderId="35" xfId="0" applyBorder="1"/>
    <xf numFmtId="0" fontId="2" fillId="3" borderId="23" xfId="0" applyFont="1" applyFill="1" applyBorder="1" applyAlignment="1">
      <alignment horizontal="center"/>
    </xf>
    <xf numFmtId="44" fontId="17" fillId="9" borderId="7" xfId="2" applyFont="1" applyFill="1" applyBorder="1"/>
    <xf numFmtId="0" fontId="10" fillId="8" borderId="1" xfId="0" applyFont="1" applyFill="1" applyBorder="1" applyAlignment="1">
      <alignment horizontal="center" vertical="center" wrapText="1"/>
    </xf>
    <xf numFmtId="0" fontId="10" fillId="8" borderId="3" xfId="0" applyFont="1" applyFill="1" applyBorder="1" applyAlignment="1">
      <alignment horizontal="center" vertical="center" wrapText="1"/>
    </xf>
    <xf numFmtId="44" fontId="10" fillId="8" borderId="20" xfId="2" applyFont="1" applyFill="1" applyBorder="1" applyAlignment="1">
      <alignment horizontal="center" vertical="center" wrapText="1"/>
    </xf>
    <xf numFmtId="0" fontId="10" fillId="8" borderId="7" xfId="0" applyFont="1" applyFill="1" applyBorder="1" applyAlignment="1">
      <alignment horizontal="center" vertical="center" wrapText="1"/>
    </xf>
    <xf numFmtId="44" fontId="10" fillId="8" borderId="7" xfId="2" applyFont="1" applyFill="1" applyBorder="1" applyAlignment="1">
      <alignment horizontal="center" vertical="center" wrapText="1"/>
    </xf>
    <xf numFmtId="0" fontId="10" fillId="8" borderId="23" xfId="0" applyFont="1" applyFill="1" applyBorder="1" applyAlignment="1">
      <alignment horizontal="center" vertical="center" wrapText="1"/>
    </xf>
    <xf numFmtId="44" fontId="10" fillId="8" borderId="24" xfId="2" applyFont="1" applyFill="1" applyBorder="1" applyAlignment="1">
      <alignment horizontal="center" vertical="center" wrapText="1"/>
    </xf>
    <xf numFmtId="0" fontId="26" fillId="8" borderId="1" xfId="0" applyFont="1" applyFill="1" applyBorder="1" applyAlignment="1">
      <alignment horizontal="right"/>
    </xf>
    <xf numFmtId="0" fontId="2" fillId="8" borderId="20" xfId="0" applyFont="1" applyFill="1" applyBorder="1" applyAlignment="1">
      <alignment horizontal="right"/>
    </xf>
    <xf numFmtId="0" fontId="10" fillId="8" borderId="2" xfId="0" applyFont="1" applyFill="1" applyBorder="1" applyAlignment="1">
      <alignment horizontal="center" vertical="center" wrapText="1"/>
    </xf>
    <xf numFmtId="44" fontId="10" fillId="8" borderId="3" xfId="2" applyFont="1" applyFill="1" applyBorder="1" applyAlignment="1">
      <alignment horizontal="center" vertical="center" wrapText="1"/>
    </xf>
    <xf numFmtId="0" fontId="10" fillId="3" borderId="23" xfId="0" applyFont="1" applyFill="1" applyBorder="1" applyAlignment="1">
      <alignment horizontal="right"/>
    </xf>
    <xf numFmtId="0" fontId="28" fillId="0" borderId="0" xfId="0" applyFont="1"/>
    <xf numFmtId="0" fontId="2" fillId="3" borderId="20" xfId="0" applyFont="1" applyFill="1" applyBorder="1" applyAlignment="1">
      <alignment horizontal="center"/>
    </xf>
    <xf numFmtId="0" fontId="3" fillId="3" borderId="1" xfId="0" applyFont="1" applyFill="1" applyBorder="1" applyAlignment="1">
      <alignment horizontal="center" vertical="center"/>
    </xf>
    <xf numFmtId="0" fontId="14" fillId="5" borderId="7" xfId="0" applyFont="1" applyFill="1" applyBorder="1" applyAlignment="1">
      <alignment horizontal="center"/>
    </xf>
    <xf numFmtId="0" fontId="14" fillId="5" borderId="8" xfId="0" applyFont="1" applyFill="1" applyBorder="1" applyAlignment="1">
      <alignment horizontal="center"/>
    </xf>
    <xf numFmtId="0" fontId="14" fillId="6" borderId="3" xfId="0" applyFont="1" applyFill="1" applyBorder="1" applyAlignment="1">
      <alignment horizontal="center"/>
    </xf>
    <xf numFmtId="0" fontId="1" fillId="7" borderId="8" xfId="0" applyFont="1" applyFill="1" applyBorder="1" applyAlignment="1">
      <alignment horizontal="center"/>
    </xf>
    <xf numFmtId="0" fontId="0" fillId="13" borderId="3" xfId="0" applyFill="1" applyBorder="1" applyAlignment="1">
      <alignment horizontal="center"/>
    </xf>
    <xf numFmtId="0" fontId="0" fillId="14" borderId="8" xfId="0" applyFill="1" applyBorder="1" applyAlignment="1">
      <alignment horizontal="center"/>
    </xf>
    <xf numFmtId="0" fontId="0" fillId="15" borderId="3" xfId="0" applyFill="1" applyBorder="1" applyAlignment="1">
      <alignment horizontal="center"/>
    </xf>
    <xf numFmtId="0" fontId="27" fillId="0" borderId="10" xfId="0" applyFont="1" applyBorder="1"/>
    <xf numFmtId="0" fontId="4" fillId="0" borderId="1" xfId="0" applyFont="1" applyBorder="1" applyAlignment="1">
      <alignment horizontal="center" vertical="center" wrapText="1"/>
    </xf>
    <xf numFmtId="0" fontId="2" fillId="11" borderId="1" xfId="0" applyFont="1" applyFill="1" applyBorder="1" applyAlignment="1">
      <alignment horizontal="center"/>
    </xf>
    <xf numFmtId="0" fontId="2" fillId="11" borderId="23" xfId="0" applyFont="1" applyFill="1" applyBorder="1" applyAlignment="1">
      <alignment horizontal="center"/>
    </xf>
    <xf numFmtId="0" fontId="10" fillId="11" borderId="23" xfId="0" applyFont="1" applyFill="1" applyBorder="1" applyAlignment="1">
      <alignment horizontal="right"/>
    </xf>
    <xf numFmtId="0" fontId="6" fillId="2" borderId="27" xfId="0" applyFont="1" applyFill="1" applyBorder="1" applyAlignment="1">
      <alignment horizontal="left" vertical="center" wrapText="1"/>
    </xf>
    <xf numFmtId="0" fontId="6" fillId="2" borderId="36" xfId="0" applyFont="1" applyFill="1" applyBorder="1" applyAlignment="1">
      <alignment horizontal="left"/>
    </xf>
    <xf numFmtId="0" fontId="6" fillId="2" borderId="27" xfId="0" applyFont="1" applyFill="1" applyBorder="1" applyAlignment="1">
      <alignment horizontal="left" vertical="center"/>
    </xf>
    <xf numFmtId="0" fontId="6" fillId="2" borderId="31" xfId="0" applyFont="1" applyFill="1" applyBorder="1" applyAlignment="1">
      <alignment horizontal="left" vertical="center"/>
    </xf>
    <xf numFmtId="0" fontId="6" fillId="2" borderId="31" xfId="0" applyFont="1" applyFill="1" applyBorder="1" applyAlignment="1">
      <alignment horizontal="left"/>
    </xf>
    <xf numFmtId="0" fontId="6" fillId="2" borderId="35" xfId="0" applyFont="1" applyFill="1" applyBorder="1" applyAlignment="1">
      <alignment horizontal="left"/>
    </xf>
    <xf numFmtId="0" fontId="10" fillId="8" borderId="24" xfId="0" applyFont="1" applyFill="1" applyBorder="1" applyAlignment="1">
      <alignment horizontal="center" vertical="center" wrapText="1"/>
    </xf>
    <xf numFmtId="0" fontId="0" fillId="0" borderId="27" xfId="0" applyBorder="1" applyAlignment="1">
      <alignment horizontal="left"/>
    </xf>
    <xf numFmtId="0" fontId="0" fillId="0" borderId="31" xfId="0" applyBorder="1" applyAlignment="1">
      <alignment horizontal="left"/>
    </xf>
    <xf numFmtId="0" fontId="0" fillId="0" borderId="35" xfId="0" applyBorder="1" applyAlignment="1">
      <alignment horizontal="left"/>
    </xf>
    <xf numFmtId="0" fontId="10" fillId="8" borderId="39" xfId="0" applyFont="1" applyFill="1" applyBorder="1" applyAlignment="1">
      <alignment horizontal="center" vertical="center" wrapText="1"/>
    </xf>
    <xf numFmtId="0" fontId="8" fillId="2" borderId="0" xfId="0" applyFont="1" applyFill="1"/>
    <xf numFmtId="0" fontId="0" fillId="2" borderId="17" xfId="0" applyFill="1" applyBorder="1" applyAlignment="1">
      <alignment horizontal="left" wrapText="1"/>
    </xf>
    <xf numFmtId="0" fontId="0" fillId="2" borderId="27" xfId="0" applyFill="1" applyBorder="1" applyAlignment="1">
      <alignment horizontal="left" wrapText="1"/>
    </xf>
    <xf numFmtId="0" fontId="0" fillId="2" borderId="31" xfId="0" applyFill="1" applyBorder="1" applyAlignment="1">
      <alignment horizontal="left" wrapText="1"/>
    </xf>
    <xf numFmtId="0" fontId="13" fillId="2" borderId="31" xfId="0" applyFont="1" applyFill="1" applyBorder="1" applyAlignment="1">
      <alignment horizontal="justify" vertical="center" wrapText="1"/>
    </xf>
    <xf numFmtId="0" fontId="13" fillId="2" borderId="35" xfId="0" applyFont="1" applyFill="1" applyBorder="1" applyAlignment="1">
      <alignment horizontal="justify" vertical="center" wrapText="1"/>
    </xf>
    <xf numFmtId="0" fontId="0" fillId="2" borderId="35" xfId="0" applyFill="1" applyBorder="1" applyAlignment="1">
      <alignment horizontal="left" wrapText="1"/>
    </xf>
    <xf numFmtId="0" fontId="0" fillId="2" borderId="3" xfId="0" applyFill="1" applyBorder="1" applyAlignment="1">
      <alignment horizontal="left" wrapText="1"/>
    </xf>
    <xf numFmtId="0" fontId="0" fillId="0" borderId="27" xfId="0" applyBorder="1" applyAlignment="1">
      <alignment horizontal="left" vertical="center" wrapText="1"/>
    </xf>
    <xf numFmtId="0" fontId="0" fillId="0" borderId="27" xfId="0" applyBorder="1" applyAlignment="1">
      <alignment horizontal="center" vertical="center"/>
    </xf>
    <xf numFmtId="44" fontId="0" fillId="0" borderId="27" xfId="2" applyFont="1" applyBorder="1" applyAlignment="1">
      <alignment vertical="center"/>
    </xf>
    <xf numFmtId="0" fontId="0" fillId="0" borderId="35" xfId="0" applyBorder="1" applyAlignment="1">
      <alignment horizontal="left" vertical="center" wrapText="1"/>
    </xf>
    <xf numFmtId="0" fontId="0" fillId="0" borderId="35" xfId="0" applyBorder="1" applyAlignment="1">
      <alignment horizontal="center" vertical="center"/>
    </xf>
    <xf numFmtId="44" fontId="0" fillId="0" borderId="35" xfId="2" applyFont="1" applyBorder="1" applyAlignment="1">
      <alignment vertical="center"/>
    </xf>
    <xf numFmtId="0" fontId="13" fillId="0" borderId="31" xfId="0" applyFont="1" applyBorder="1" applyAlignment="1">
      <alignment horizontal="justify" vertical="center" wrapText="1"/>
    </xf>
    <xf numFmtId="0" fontId="0" fillId="0" borderId="31" xfId="0" applyBorder="1" applyAlignment="1">
      <alignment horizontal="center" vertical="center"/>
    </xf>
    <xf numFmtId="0" fontId="13" fillId="0" borderId="35" xfId="0" applyFont="1" applyBorder="1" applyAlignment="1">
      <alignment horizontal="justify" vertical="center" wrapText="1"/>
    </xf>
    <xf numFmtId="44" fontId="0" fillId="0" borderId="27" xfId="2" applyFont="1" applyBorder="1"/>
    <xf numFmtId="44" fontId="0" fillId="0" borderId="31" xfId="2" applyFont="1" applyBorder="1"/>
    <xf numFmtId="44" fontId="0" fillId="0" borderId="35" xfId="2" applyFont="1" applyBorder="1"/>
    <xf numFmtId="0" fontId="0" fillId="0" borderId="27" xfId="0" applyBorder="1" applyAlignment="1">
      <alignment horizontal="left" wrapText="1"/>
    </xf>
    <xf numFmtId="3" fontId="0" fillId="0" borderId="27" xfId="0" applyNumberFormat="1" applyBorder="1" applyAlignment="1">
      <alignment horizontal="center" vertical="center"/>
    </xf>
    <xf numFmtId="0" fontId="0" fillId="0" borderId="31" xfId="0" applyBorder="1" applyAlignment="1">
      <alignment horizontal="left" wrapText="1"/>
    </xf>
    <xf numFmtId="3" fontId="0" fillId="0" borderId="31" xfId="0" applyNumberFormat="1" applyBorder="1" applyAlignment="1">
      <alignment horizontal="center" vertical="center"/>
    </xf>
    <xf numFmtId="44" fontId="0" fillId="2" borderId="27" xfId="2" applyFont="1" applyFill="1" applyBorder="1"/>
    <xf numFmtId="44" fontId="0" fillId="2" borderId="31" xfId="2" applyFont="1" applyFill="1" applyBorder="1"/>
    <xf numFmtId="44" fontId="0" fillId="2" borderId="35" xfId="2" applyFont="1" applyFill="1" applyBorder="1"/>
    <xf numFmtId="0" fontId="6" fillId="0" borderId="27" xfId="0" applyFont="1" applyBorder="1" applyAlignment="1">
      <alignment horizontal="left"/>
    </xf>
    <xf numFmtId="44" fontId="6" fillId="2" borderId="27" xfId="2" applyFont="1" applyFill="1" applyBorder="1" applyAlignment="1">
      <alignment horizontal="center"/>
    </xf>
    <xf numFmtId="44" fontId="6" fillId="2" borderId="31" xfId="2" applyFont="1" applyFill="1" applyBorder="1" applyAlignment="1">
      <alignment horizontal="center" vertical="center"/>
    </xf>
    <xf numFmtId="0" fontId="6" fillId="0" borderId="31" xfId="0" applyFont="1" applyBorder="1" applyAlignment="1">
      <alignment horizontal="left"/>
    </xf>
    <xf numFmtId="44" fontId="6" fillId="2" borderId="35" xfId="2" applyFont="1" applyFill="1" applyBorder="1" applyAlignment="1">
      <alignment horizontal="center" vertical="center"/>
    </xf>
    <xf numFmtId="0" fontId="6" fillId="0" borderId="43" xfId="0" applyFont="1" applyBorder="1" applyAlignment="1">
      <alignment horizontal="left"/>
    </xf>
    <xf numFmtId="44" fontId="6" fillId="2" borderId="43" xfId="2" applyFont="1" applyFill="1" applyBorder="1" applyAlignment="1">
      <alignment horizontal="center" vertical="center"/>
    </xf>
    <xf numFmtId="0" fontId="0" fillId="0" borderId="43" xfId="0" applyBorder="1" applyAlignment="1">
      <alignment horizontal="center" vertical="center"/>
    </xf>
    <xf numFmtId="44" fontId="0" fillId="0" borderId="43" xfId="2" applyFont="1" applyBorder="1"/>
    <xf numFmtId="0" fontId="6" fillId="2" borderId="41" xfId="0" applyFont="1" applyFill="1" applyBorder="1" applyAlignment="1">
      <alignment horizontal="left" vertical="center"/>
    </xf>
    <xf numFmtId="44" fontId="6" fillId="2" borderId="41" xfId="2" applyFont="1" applyFill="1" applyBorder="1" applyAlignment="1">
      <alignment horizontal="center" vertical="center"/>
    </xf>
    <xf numFmtId="0" fontId="0" fillId="0" borderId="41" xfId="0" applyBorder="1" applyAlignment="1">
      <alignment horizontal="center" vertical="center"/>
    </xf>
    <xf numFmtId="44" fontId="0" fillId="0" borderId="41" xfId="2" applyFont="1" applyBorder="1"/>
    <xf numFmtId="0" fontId="6" fillId="0" borderId="35" xfId="0" applyFont="1" applyBorder="1" applyAlignment="1">
      <alignment horizontal="left"/>
    </xf>
    <xf numFmtId="44" fontId="6" fillId="2" borderId="35" xfId="2" applyFont="1" applyFill="1" applyBorder="1" applyAlignment="1">
      <alignment horizontal="center"/>
    </xf>
    <xf numFmtId="0" fontId="6" fillId="2" borderId="35" xfId="0" applyFont="1" applyFill="1" applyBorder="1" applyAlignment="1">
      <alignment horizontal="left" vertical="center"/>
    </xf>
    <xf numFmtId="0" fontId="6" fillId="4" borderId="41" xfId="0" applyFont="1" applyFill="1" applyBorder="1" applyAlignment="1">
      <alignment horizontal="left" vertical="center"/>
    </xf>
    <xf numFmtId="44" fontId="6" fillId="4" borderId="41" xfId="2" applyFont="1" applyFill="1" applyBorder="1" applyAlignment="1">
      <alignment horizontal="center" vertical="center"/>
    </xf>
    <xf numFmtId="44" fontId="0" fillId="4" borderId="41" xfId="2" applyFont="1" applyFill="1" applyBorder="1"/>
    <xf numFmtId="0" fontId="6" fillId="4" borderId="31" xfId="0" applyFont="1" applyFill="1" applyBorder="1" applyAlignment="1">
      <alignment horizontal="left" vertical="center"/>
    </xf>
    <xf numFmtId="44" fontId="6" fillId="4" borderId="31" xfId="2" applyFont="1" applyFill="1" applyBorder="1" applyAlignment="1">
      <alignment horizontal="center" vertical="center"/>
    </xf>
    <xf numFmtId="44" fontId="0" fillId="4" borderId="31" xfId="2" applyFont="1" applyFill="1" applyBorder="1"/>
    <xf numFmtId="0" fontId="6" fillId="4" borderId="31" xfId="0" applyFont="1" applyFill="1" applyBorder="1" applyAlignment="1">
      <alignment horizontal="left"/>
    </xf>
    <xf numFmtId="0" fontId="6" fillId="4" borderId="35" xfId="0" applyFont="1" applyFill="1" applyBorder="1" applyAlignment="1">
      <alignment horizontal="left"/>
    </xf>
    <xf numFmtId="44" fontId="6" fillId="4" borderId="35" xfId="2" applyFont="1" applyFill="1" applyBorder="1" applyAlignment="1">
      <alignment horizontal="center" vertical="center"/>
    </xf>
    <xf numFmtId="44" fontId="0" fillId="4" borderId="35" xfId="2" applyFont="1" applyFill="1" applyBorder="1"/>
    <xf numFmtId="0" fontId="6" fillId="4" borderId="27" xfId="0" applyFont="1" applyFill="1" applyBorder="1" applyAlignment="1">
      <alignment horizontal="left" vertical="center"/>
    </xf>
    <xf numFmtId="44" fontId="6" fillId="4" borderId="27" xfId="2" applyFont="1" applyFill="1" applyBorder="1" applyAlignment="1">
      <alignment horizontal="center" vertical="center"/>
    </xf>
    <xf numFmtId="44" fontId="0" fillId="4" borderId="27" xfId="2" applyFont="1" applyFill="1" applyBorder="1"/>
    <xf numFmtId="0" fontId="6" fillId="0" borderId="41" xfId="0" applyFont="1" applyBorder="1" applyAlignment="1">
      <alignment horizontal="left"/>
    </xf>
    <xf numFmtId="0" fontId="6" fillId="4" borderId="43" xfId="0" applyFont="1" applyFill="1" applyBorder="1" applyAlignment="1">
      <alignment horizontal="left"/>
    </xf>
    <xf numFmtId="44" fontId="6" fillId="4" borderId="43" xfId="2" applyFont="1" applyFill="1" applyBorder="1" applyAlignment="1">
      <alignment horizontal="center" vertical="center"/>
    </xf>
    <xf numFmtId="44" fontId="0" fillId="4" borderId="43" xfId="2" applyFont="1" applyFill="1" applyBorder="1"/>
    <xf numFmtId="0" fontId="6" fillId="4" borderId="41" xfId="0" applyFont="1" applyFill="1" applyBorder="1" applyAlignment="1">
      <alignment horizontal="left"/>
    </xf>
    <xf numFmtId="0" fontId="6" fillId="4" borderId="42" xfId="0" applyFont="1" applyFill="1" applyBorder="1" applyAlignment="1">
      <alignment horizontal="left"/>
    </xf>
    <xf numFmtId="44" fontId="6" fillId="4" borderId="42" xfId="2" applyFont="1" applyFill="1" applyBorder="1" applyAlignment="1">
      <alignment horizontal="center" vertical="center"/>
    </xf>
    <xf numFmtId="44" fontId="0" fillId="4" borderId="42" xfId="2" applyFont="1" applyFill="1" applyBorder="1"/>
    <xf numFmtId="0" fontId="6" fillId="4" borderId="44" xfId="0" applyFont="1" applyFill="1" applyBorder="1" applyAlignment="1">
      <alignment horizontal="left"/>
    </xf>
    <xf numFmtId="44" fontId="6" fillId="4" borderId="44" xfId="2" applyFont="1" applyFill="1" applyBorder="1" applyAlignment="1">
      <alignment horizontal="center" vertical="center"/>
    </xf>
    <xf numFmtId="44" fontId="0" fillId="4" borderId="44" xfId="2" applyFont="1" applyFill="1" applyBorder="1"/>
    <xf numFmtId="0" fontId="6" fillId="0" borderId="42" xfId="0" applyFont="1" applyBorder="1" applyAlignment="1">
      <alignment horizontal="left"/>
    </xf>
    <xf numFmtId="44" fontId="6" fillId="2" borderId="42" xfId="2" applyFont="1" applyFill="1" applyBorder="1" applyAlignment="1">
      <alignment horizontal="center" vertical="center"/>
    </xf>
    <xf numFmtId="44" fontId="0" fillId="0" borderId="42" xfId="2" applyFont="1" applyBorder="1"/>
    <xf numFmtId="0" fontId="6" fillId="0" borderId="44" xfId="0" applyFont="1" applyBorder="1" applyAlignment="1">
      <alignment horizontal="left"/>
    </xf>
    <xf numFmtId="44" fontId="6" fillId="2" borderId="44" xfId="2" applyFont="1" applyFill="1" applyBorder="1" applyAlignment="1">
      <alignment horizontal="center" vertical="center"/>
    </xf>
    <xf numFmtId="44" fontId="0" fillId="0" borderId="44" xfId="2" applyFont="1" applyBorder="1"/>
    <xf numFmtId="0" fontId="0" fillId="0" borderId="41" xfId="0" applyBorder="1" applyAlignment="1">
      <alignment horizontal="left"/>
    </xf>
    <xf numFmtId="0" fontId="14" fillId="8" borderId="1" xfId="0" applyFont="1" applyFill="1" applyBorder="1" applyAlignment="1">
      <alignment horizontal="left" vertical="center"/>
    </xf>
    <xf numFmtId="0" fontId="14" fillId="8" borderId="2" xfId="0" applyFont="1" applyFill="1" applyBorder="1"/>
    <xf numFmtId="0" fontId="14" fillId="8" borderId="20" xfId="0" applyFont="1" applyFill="1" applyBorder="1" applyAlignment="1">
      <alignment horizontal="center" vertical="center"/>
    </xf>
    <xf numFmtId="0" fontId="10" fillId="8" borderId="8" xfId="0" applyFont="1" applyFill="1" applyBorder="1" applyAlignment="1">
      <alignment horizontal="center" vertical="center" wrapText="1"/>
    </xf>
    <xf numFmtId="0" fontId="14" fillId="0" borderId="0" xfId="0" applyFont="1"/>
    <xf numFmtId="0" fontId="14" fillId="0" borderId="0" xfId="0" applyFont="1" applyAlignment="1">
      <alignment horizontal="left"/>
    </xf>
    <xf numFmtId="0" fontId="14" fillId="0" borderId="0" xfId="0" applyFont="1" applyAlignment="1">
      <alignment horizontal="center"/>
    </xf>
    <xf numFmtId="9" fontId="5" fillId="12" borderId="3" xfId="2" applyNumberFormat="1" applyFont="1" applyFill="1" applyBorder="1" applyAlignment="1" applyProtection="1">
      <alignment horizontal="center" vertical="center" wrapText="1"/>
      <protection locked="0"/>
    </xf>
    <xf numFmtId="0" fontId="14" fillId="0" borderId="0" xfId="0" applyFont="1" applyProtection="1">
      <protection locked="0"/>
    </xf>
    <xf numFmtId="0" fontId="27" fillId="12" borderId="3" xfId="0" applyFont="1" applyFill="1" applyBorder="1" applyProtection="1">
      <protection locked="0"/>
    </xf>
    <xf numFmtId="44" fontId="0" fillId="0" borderId="27" xfId="0" applyNumberFormat="1" applyBorder="1"/>
    <xf numFmtId="44" fontId="0" fillId="0" borderId="43" xfId="0" applyNumberFormat="1" applyBorder="1"/>
    <xf numFmtId="44" fontId="0" fillId="0" borderId="31" xfId="0" applyNumberFormat="1" applyBorder="1"/>
    <xf numFmtId="44" fontId="0" fillId="0" borderId="35" xfId="0" applyNumberFormat="1" applyBorder="1"/>
    <xf numFmtId="44" fontId="0" fillId="0" borderId="41" xfId="0" applyNumberFormat="1" applyBorder="1"/>
    <xf numFmtId="44" fontId="0" fillId="4" borderId="22" xfId="2" applyFont="1" applyFill="1" applyBorder="1" applyAlignment="1">
      <alignment horizontal="center" vertical="center"/>
    </xf>
    <xf numFmtId="44" fontId="0" fillId="0" borderId="27" xfId="2" applyFont="1" applyBorder="1" applyAlignment="1">
      <alignment horizontal="center"/>
    </xf>
    <xf numFmtId="44" fontId="0" fillId="4" borderId="27" xfId="2" applyFont="1" applyFill="1" applyBorder="1" applyAlignment="1">
      <alignment horizontal="center"/>
    </xf>
    <xf numFmtId="44" fontId="0" fillId="4" borderId="35" xfId="2" applyFont="1" applyFill="1" applyBorder="1" applyAlignment="1">
      <alignment horizontal="center"/>
    </xf>
    <xf numFmtId="9" fontId="0" fillId="0" borderId="43" xfId="2" applyNumberFormat="1" applyFont="1" applyBorder="1" applyAlignment="1">
      <alignment horizontal="center"/>
    </xf>
    <xf numFmtId="44" fontId="0" fillId="0" borderId="41" xfId="2" applyFont="1" applyBorder="1" applyAlignment="1">
      <alignment horizontal="center"/>
    </xf>
    <xf numFmtId="44" fontId="0" fillId="0" borderId="31" xfId="2" applyFont="1" applyBorder="1" applyAlignment="1">
      <alignment horizontal="center"/>
    </xf>
    <xf numFmtId="44" fontId="0" fillId="4" borderId="31" xfId="2" applyFont="1" applyFill="1" applyBorder="1" applyAlignment="1">
      <alignment horizontal="center"/>
    </xf>
    <xf numFmtId="9" fontId="0" fillId="0" borderId="35" xfId="2" applyNumberFormat="1" applyFont="1" applyBorder="1" applyAlignment="1">
      <alignment horizontal="center"/>
    </xf>
    <xf numFmtId="44" fontId="0" fillId="4" borderId="41" xfId="2" applyFont="1" applyFill="1" applyBorder="1" applyAlignment="1">
      <alignment horizontal="center"/>
    </xf>
    <xf numFmtId="9" fontId="0" fillId="0" borderId="27" xfId="2" applyNumberFormat="1" applyFont="1" applyBorder="1" applyAlignment="1">
      <alignment horizontal="center"/>
    </xf>
    <xf numFmtId="9" fontId="0" fillId="0" borderId="31" xfId="2" applyNumberFormat="1" applyFont="1" applyBorder="1" applyAlignment="1">
      <alignment horizontal="center"/>
    </xf>
    <xf numFmtId="44" fontId="0" fillId="0" borderId="35" xfId="2" applyFont="1" applyBorder="1" applyAlignment="1">
      <alignment horizontal="center"/>
    </xf>
    <xf numFmtId="44" fontId="0" fillId="4" borderId="43" xfId="2" applyFont="1" applyFill="1" applyBorder="1" applyAlignment="1">
      <alignment horizontal="center"/>
    </xf>
    <xf numFmtId="44" fontId="0" fillId="4" borderId="42" xfId="2" applyFont="1" applyFill="1" applyBorder="1" applyAlignment="1">
      <alignment horizontal="center"/>
    </xf>
    <xf numFmtId="44" fontId="0" fillId="4" borderId="44" xfId="2" applyFont="1" applyFill="1" applyBorder="1" applyAlignment="1">
      <alignment horizontal="center"/>
    </xf>
    <xf numFmtId="44" fontId="0" fillId="0" borderId="43" xfId="2" applyFont="1" applyBorder="1" applyAlignment="1">
      <alignment horizontal="center"/>
    </xf>
    <xf numFmtId="44" fontId="0" fillId="0" borderId="42" xfId="2" applyFont="1" applyBorder="1" applyAlignment="1">
      <alignment horizontal="center"/>
    </xf>
    <xf numFmtId="44" fontId="0" fillId="0" borderId="44" xfId="2" applyFont="1" applyBorder="1" applyAlignment="1">
      <alignment horizontal="center"/>
    </xf>
    <xf numFmtId="44" fontId="0" fillId="0" borderId="21" xfId="2" applyFont="1" applyBorder="1" applyAlignment="1">
      <alignment horizontal="center" vertical="center"/>
    </xf>
    <xf numFmtId="44" fontId="0" fillId="4" borderId="21" xfId="2" applyFont="1" applyFill="1" applyBorder="1" applyAlignment="1">
      <alignment horizontal="center" vertical="center"/>
    </xf>
    <xf numFmtId="44" fontId="0" fillId="0" borderId="45" xfId="2" applyFont="1" applyBorder="1" applyAlignment="1">
      <alignment horizontal="center" vertical="center"/>
    </xf>
    <xf numFmtId="44" fontId="0" fillId="0" borderId="31" xfId="2" applyFont="1" applyBorder="1" applyAlignment="1">
      <alignment horizontal="center" vertical="center"/>
    </xf>
    <xf numFmtId="44" fontId="0" fillId="4" borderId="27" xfId="2" applyFont="1" applyFill="1" applyBorder="1" applyAlignment="1">
      <alignment horizontal="center" vertical="center"/>
    </xf>
    <xf numFmtId="44" fontId="0" fillId="4" borderId="35" xfId="2" applyFont="1" applyFill="1" applyBorder="1" applyAlignment="1">
      <alignment horizontal="center" vertical="center"/>
    </xf>
    <xf numFmtId="44" fontId="0" fillId="0" borderId="9" xfId="2" applyFont="1" applyBorder="1" applyAlignment="1">
      <alignment horizontal="center" vertical="center"/>
    </xf>
    <xf numFmtId="44" fontId="0" fillId="0" borderId="3" xfId="2" applyFont="1" applyBorder="1" applyAlignment="1">
      <alignment horizontal="center" vertical="center"/>
    </xf>
    <xf numFmtId="0" fontId="0" fillId="4" borderId="27" xfId="2" applyNumberFormat="1" applyFont="1" applyFill="1" applyBorder="1" applyAlignment="1">
      <alignment horizontal="center"/>
    </xf>
    <xf numFmtId="0" fontId="0" fillId="0" borderId="43" xfId="2" applyNumberFormat="1" applyFont="1" applyBorder="1" applyAlignment="1">
      <alignment horizontal="center"/>
    </xf>
    <xf numFmtId="0" fontId="0" fillId="4" borderId="31" xfId="2" applyNumberFormat="1" applyFont="1" applyFill="1" applyBorder="1" applyAlignment="1">
      <alignment horizontal="center"/>
    </xf>
    <xf numFmtId="0" fontId="0" fillId="0" borderId="35" xfId="2" applyNumberFormat="1" applyFont="1" applyBorder="1" applyAlignment="1">
      <alignment horizontal="center"/>
    </xf>
    <xf numFmtId="0" fontId="0" fillId="0" borderId="27" xfId="2" applyNumberFormat="1" applyFont="1" applyBorder="1" applyAlignment="1">
      <alignment horizontal="center"/>
    </xf>
    <xf numFmtId="0" fontId="0" fillId="0" borderId="31" xfId="2" applyNumberFormat="1" applyFont="1" applyBorder="1" applyAlignment="1">
      <alignment horizontal="center"/>
    </xf>
    <xf numFmtId="0" fontId="0" fillId="4" borderId="41" xfId="2" applyNumberFormat="1" applyFont="1" applyFill="1" applyBorder="1" applyAlignment="1">
      <alignment horizontal="center"/>
    </xf>
    <xf numFmtId="0" fontId="0" fillId="4" borderId="35" xfId="2" applyNumberFormat="1" applyFont="1" applyFill="1" applyBorder="1" applyAlignment="1">
      <alignment horizontal="center"/>
    </xf>
    <xf numFmtId="0" fontId="31" fillId="8" borderId="3" xfId="0" applyFont="1" applyFill="1" applyBorder="1" applyAlignment="1">
      <alignment horizontal="center" vertical="center" wrapText="1"/>
    </xf>
    <xf numFmtId="0" fontId="32" fillId="8" borderId="3" xfId="0" applyFont="1" applyFill="1" applyBorder="1" applyAlignment="1">
      <alignment horizontal="center" vertical="center" wrapText="1"/>
    </xf>
    <xf numFmtId="0" fontId="33" fillId="16" borderId="4"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25" fillId="16" borderId="3"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16" borderId="15"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0" fillId="0" borderId="41" xfId="0" applyBorder="1" applyAlignment="1">
      <alignment horizontal="left" wrapText="1"/>
    </xf>
    <xf numFmtId="3" fontId="0" fillId="0" borderId="41" xfId="0" applyNumberFormat="1" applyBorder="1" applyAlignment="1">
      <alignment horizontal="center" vertical="center"/>
    </xf>
    <xf numFmtId="0" fontId="34" fillId="0" borderId="0" xfId="0" applyFont="1"/>
    <xf numFmtId="0" fontId="34" fillId="0" borderId="24" xfId="3" applyFont="1" applyBorder="1" applyAlignment="1">
      <alignment horizontal="center"/>
    </xf>
    <xf numFmtId="0" fontId="34" fillId="0" borderId="39" xfId="3" applyFont="1" applyBorder="1" applyAlignment="1">
      <alignment horizontal="center"/>
    </xf>
    <xf numFmtId="0" fontId="34" fillId="2" borderId="39" xfId="3" applyFont="1" applyFill="1" applyBorder="1" applyAlignment="1">
      <alignment horizontal="center" vertical="center"/>
    </xf>
    <xf numFmtId="0" fontId="34" fillId="0" borderId="0" xfId="3" applyFont="1" applyAlignment="1">
      <alignment horizontal="center"/>
    </xf>
    <xf numFmtId="0" fontId="34" fillId="0" borderId="0" xfId="3" applyFont="1" applyAlignment="1">
      <alignment horizontal="center" vertical="center"/>
    </xf>
    <xf numFmtId="0" fontId="34" fillId="0" borderId="0" xfId="0" applyFont="1" applyAlignment="1">
      <alignment horizontal="center" vertical="center"/>
    </xf>
    <xf numFmtId="0" fontId="34" fillId="0" borderId="0" xfId="0" applyFont="1" applyAlignment="1">
      <alignment vertical="center"/>
    </xf>
    <xf numFmtId="7" fontId="5" fillId="12" borderId="3" xfId="2" applyNumberFormat="1" applyFont="1" applyFill="1" applyBorder="1" applyAlignment="1" applyProtection="1">
      <alignment horizontal="center" vertical="center" wrapText="1"/>
      <protection locked="0"/>
    </xf>
    <xf numFmtId="7" fontId="0" fillId="12" borderId="14" xfId="2" applyNumberFormat="1" applyFont="1" applyFill="1" applyBorder="1" applyAlignment="1" applyProtection="1">
      <alignment horizontal="center"/>
      <protection locked="0"/>
    </xf>
    <xf numFmtId="7" fontId="0" fillId="12" borderId="11" xfId="2" applyNumberFormat="1" applyFont="1" applyFill="1" applyBorder="1" applyAlignment="1" applyProtection="1">
      <alignment horizontal="center"/>
      <protection locked="0"/>
    </xf>
    <xf numFmtId="7" fontId="0" fillId="12" borderId="12" xfId="2" applyNumberFormat="1" applyFont="1" applyFill="1" applyBorder="1" applyAlignment="1" applyProtection="1">
      <alignment horizontal="center"/>
      <protection locked="0"/>
    </xf>
    <xf numFmtId="44" fontId="10" fillId="17" borderId="26" xfId="2" applyFont="1" applyFill="1" applyBorder="1"/>
    <xf numFmtId="7" fontId="5" fillId="12" borderId="3" xfId="2" applyNumberFormat="1" applyFont="1" applyFill="1" applyBorder="1" applyAlignment="1">
      <alignment horizontal="center" vertical="center" wrapText="1"/>
    </xf>
    <xf numFmtId="7" fontId="5" fillId="12" borderId="27" xfId="2" applyNumberFormat="1" applyFont="1" applyFill="1" applyBorder="1" applyAlignment="1" applyProtection="1">
      <alignment horizontal="center" vertical="center" wrapText="1"/>
      <protection locked="0"/>
    </xf>
    <xf numFmtId="7" fontId="5" fillId="12" borderId="35" xfId="2" applyNumberFormat="1" applyFont="1" applyFill="1" applyBorder="1" applyAlignment="1" applyProtection="1">
      <alignment horizontal="center" vertical="center" wrapText="1"/>
      <protection locked="0"/>
    </xf>
    <xf numFmtId="7" fontId="5" fillId="12" borderId="31" xfId="2" applyNumberFormat="1" applyFont="1" applyFill="1" applyBorder="1" applyAlignment="1" applyProtection="1">
      <alignment horizontal="center" vertical="center" wrapText="1"/>
      <protection locked="0"/>
    </xf>
    <xf numFmtId="0" fontId="35" fillId="0" borderId="0" xfId="3" applyFont="1"/>
    <xf numFmtId="7" fontId="5" fillId="12" borderId="3" xfId="4" applyNumberFormat="1" applyFont="1" applyFill="1" applyBorder="1" applyAlignment="1" applyProtection="1">
      <alignment horizontal="center" vertical="center" wrapText="1"/>
      <protection locked="0"/>
    </xf>
    <xf numFmtId="0" fontId="30" fillId="0" borderId="0" xfId="0" applyFont="1"/>
    <xf numFmtId="0" fontId="39" fillId="0" borderId="0" xfId="0" applyFont="1"/>
    <xf numFmtId="0" fontId="8" fillId="2" borderId="0" xfId="0" applyFont="1" applyFill="1" applyAlignment="1">
      <alignment horizontal="center"/>
    </xf>
    <xf numFmtId="1" fontId="0" fillId="0" borderId="27" xfId="0" applyNumberFormat="1" applyBorder="1" applyAlignment="1">
      <alignment horizontal="center" vertical="center"/>
    </xf>
    <xf numFmtId="1" fontId="0" fillId="0" borderId="43" xfId="0" applyNumberFormat="1" applyBorder="1" applyAlignment="1">
      <alignment horizontal="center" vertical="center"/>
    </xf>
    <xf numFmtId="1" fontId="0" fillId="0" borderId="31" xfId="0" applyNumberFormat="1" applyBorder="1" applyAlignment="1">
      <alignment horizontal="center" vertical="center"/>
    </xf>
    <xf numFmtId="1" fontId="0" fillId="0" borderId="35" xfId="0" applyNumberFormat="1" applyBorder="1" applyAlignment="1">
      <alignment horizontal="center" vertical="center"/>
    </xf>
    <xf numFmtId="1" fontId="0" fillId="0" borderId="41" xfId="1" applyNumberFormat="1" applyFont="1" applyBorder="1" applyAlignment="1">
      <alignment horizontal="center" vertical="center"/>
    </xf>
    <xf numFmtId="1" fontId="0" fillId="4" borderId="41" xfId="0" applyNumberFormat="1" applyFill="1" applyBorder="1" applyAlignment="1">
      <alignment horizontal="center" vertical="center"/>
    </xf>
    <xf numFmtId="1" fontId="0" fillId="4" borderId="31" xfId="0" applyNumberFormat="1" applyFill="1" applyBorder="1" applyAlignment="1">
      <alignment horizontal="center" vertical="center"/>
    </xf>
    <xf numFmtId="1" fontId="0" fillId="4" borderId="43" xfId="0" applyNumberFormat="1" applyFill="1" applyBorder="1" applyAlignment="1">
      <alignment horizontal="center" vertical="center"/>
    </xf>
    <xf numFmtId="1" fontId="0" fillId="4" borderId="42" xfId="0" applyNumberFormat="1" applyFill="1" applyBorder="1" applyAlignment="1">
      <alignment horizontal="center" vertical="center"/>
    </xf>
    <xf numFmtId="1" fontId="0" fillId="4" borderId="44" xfId="0" applyNumberFormat="1" applyFill="1" applyBorder="1" applyAlignment="1">
      <alignment horizontal="center" vertical="center"/>
    </xf>
    <xf numFmtId="1" fontId="0" fillId="4" borderId="35" xfId="0" applyNumberFormat="1" applyFill="1" applyBorder="1" applyAlignment="1">
      <alignment horizontal="center" vertical="center"/>
    </xf>
    <xf numFmtId="1" fontId="0" fillId="0" borderId="41" xfId="0" applyNumberFormat="1" applyBorder="1" applyAlignment="1">
      <alignment horizontal="center" vertical="center"/>
    </xf>
    <xf numFmtId="1" fontId="0" fillId="0" borderId="42" xfId="0" applyNumberFormat="1" applyBorder="1" applyAlignment="1">
      <alignment horizontal="center" vertical="center"/>
    </xf>
    <xf numFmtId="1" fontId="0" fillId="0" borderId="44" xfId="0" applyNumberFormat="1" applyBorder="1" applyAlignment="1">
      <alignment horizontal="center" vertical="center"/>
    </xf>
    <xf numFmtId="1" fontId="0" fillId="4" borderId="27" xfId="0" applyNumberFormat="1" applyFill="1" applyBorder="1" applyAlignment="1">
      <alignment horizontal="center" vertical="center"/>
    </xf>
    <xf numFmtId="1" fontId="0" fillId="0" borderId="16" xfId="0" applyNumberFormat="1" applyBorder="1" applyAlignment="1">
      <alignment horizontal="center" vertical="center"/>
    </xf>
    <xf numFmtId="0" fontId="41" fillId="0" borderId="0" xfId="0" applyFont="1"/>
    <xf numFmtId="0" fontId="43" fillId="0" borderId="0" xfId="0" applyFont="1" applyAlignment="1">
      <alignment vertical="center"/>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14" fillId="3" borderId="19" xfId="0" applyFont="1" applyFill="1" applyBorder="1" applyAlignment="1">
      <alignment horizontal="left" vertical="center"/>
    </xf>
    <xf numFmtId="0" fontId="0" fillId="4" borderId="49" xfId="0" applyFill="1" applyBorder="1" applyAlignment="1">
      <alignment horizontal="center" vertical="center" wrapText="1"/>
    </xf>
    <xf numFmtId="0" fontId="0" fillId="4" borderId="50" xfId="0" applyFill="1" applyBorder="1" applyAlignment="1">
      <alignment horizontal="center" vertical="center" wrapText="1"/>
    </xf>
    <xf numFmtId="0" fontId="0" fillId="0" borderId="51" xfId="0" applyBorder="1"/>
    <xf numFmtId="0" fontId="0" fillId="0" borderId="52" xfId="0" applyBorder="1" applyAlignment="1">
      <alignment horizontal="center"/>
    </xf>
    <xf numFmtId="0" fontId="0" fillId="0" borderId="53" xfId="0" applyBorder="1" applyAlignment="1">
      <alignment horizontal="center"/>
    </xf>
    <xf numFmtId="164" fontId="1" fillId="0" borderId="2" xfId="0" applyNumberFormat="1" applyFont="1" applyBorder="1" applyAlignment="1">
      <alignment horizontal="left"/>
    </xf>
    <xf numFmtId="164" fontId="0" fillId="4" borderId="54" xfId="0" applyNumberFormat="1" applyFill="1" applyBorder="1" applyAlignment="1">
      <alignment horizontal="center"/>
    </xf>
    <xf numFmtId="164" fontId="0" fillId="4" borderId="55" xfId="0" applyNumberFormat="1" applyFill="1" applyBorder="1" applyAlignment="1">
      <alignment horizontal="center"/>
    </xf>
    <xf numFmtId="0" fontId="45" fillId="0" borderId="0" xfId="0" applyFont="1" applyAlignment="1">
      <alignment horizontal="left"/>
    </xf>
    <xf numFmtId="0" fontId="45" fillId="0" borderId="0" xfId="0" applyFont="1" applyAlignment="1">
      <alignment horizontal="center"/>
    </xf>
    <xf numFmtId="0" fontId="45" fillId="2" borderId="0" xfId="0" applyFont="1" applyFill="1" applyAlignment="1">
      <alignment horizontal="center" wrapText="1"/>
    </xf>
    <xf numFmtId="0" fontId="42" fillId="0" borderId="0" xfId="0" applyFont="1" applyAlignment="1">
      <alignment horizontal="left" vertical="top" wrapText="1"/>
    </xf>
    <xf numFmtId="0" fontId="0" fillId="4" borderId="57" xfId="0" applyFill="1" applyBorder="1" applyAlignment="1">
      <alignment horizontal="center" vertical="center" wrapText="1"/>
    </xf>
    <xf numFmtId="164" fontId="0" fillId="0" borderId="58" xfId="0" applyNumberFormat="1" applyBorder="1" applyAlignment="1">
      <alignment horizontal="center"/>
    </xf>
    <xf numFmtId="0" fontId="0" fillId="0" borderId="59" xfId="0" applyBorder="1" applyAlignment="1">
      <alignment horizontal="center"/>
    </xf>
    <xf numFmtId="164" fontId="0" fillId="0" borderId="15" xfId="0" applyNumberFormat="1" applyBorder="1" applyAlignment="1">
      <alignment horizontal="center"/>
    </xf>
    <xf numFmtId="164" fontId="0" fillId="4" borderId="60" xfId="0" applyNumberFormat="1" applyFill="1" applyBorder="1" applyAlignment="1">
      <alignment horizontal="center"/>
    </xf>
    <xf numFmtId="0" fontId="0" fillId="0" borderId="47" xfId="0" applyBorder="1"/>
    <xf numFmtId="164" fontId="0" fillId="0" borderId="62" xfId="0" applyNumberFormat="1" applyBorder="1" applyAlignment="1">
      <alignment horizontal="center"/>
    </xf>
    <xf numFmtId="0" fontId="0" fillId="0" borderId="63" xfId="0" applyBorder="1" applyAlignment="1">
      <alignment horizontal="center"/>
    </xf>
    <xf numFmtId="0" fontId="0" fillId="0" borderId="48" xfId="0" applyBorder="1" applyAlignment="1">
      <alignment horizontal="center"/>
    </xf>
    <xf numFmtId="0" fontId="0" fillId="0" borderId="64" xfId="0" applyBorder="1" applyAlignment="1">
      <alignment horizontal="center"/>
    </xf>
    <xf numFmtId="1" fontId="0" fillId="2" borderId="31" xfId="0" applyNumberFormat="1" applyFill="1" applyBorder="1" applyAlignment="1">
      <alignment horizontal="center" vertical="center"/>
    </xf>
    <xf numFmtId="0" fontId="13" fillId="2" borderId="43" xfId="0" applyFont="1" applyFill="1" applyBorder="1" applyAlignment="1">
      <alignment horizontal="justify" vertical="center" wrapText="1"/>
    </xf>
    <xf numFmtId="0" fontId="0" fillId="2" borderId="0" xfId="0" applyFill="1"/>
    <xf numFmtId="0" fontId="13" fillId="0" borderId="43" xfId="0" applyFont="1" applyBorder="1" applyAlignment="1">
      <alignment horizontal="justify" vertical="center" wrapText="1"/>
    </xf>
    <xf numFmtId="0" fontId="24" fillId="0" borderId="0" xfId="0" applyFont="1" applyAlignment="1">
      <alignment horizontal="left" vertical="top" wrapText="1"/>
    </xf>
    <xf numFmtId="0" fontId="14" fillId="16" borderId="23" xfId="0" applyFont="1" applyFill="1" applyBorder="1" applyAlignment="1">
      <alignment horizontal="center"/>
    </xf>
    <xf numFmtId="0" fontId="0" fillId="4" borderId="65" xfId="0" applyFill="1" applyBorder="1" applyAlignment="1">
      <alignment horizontal="center" vertical="center" wrapText="1"/>
    </xf>
    <xf numFmtId="164" fontId="0" fillId="4" borderId="2" xfId="0" applyNumberFormat="1" applyFill="1" applyBorder="1" applyAlignment="1">
      <alignment horizontal="center"/>
    </xf>
    <xf numFmtId="164" fontId="0" fillId="0" borderId="3" xfId="0" applyNumberFormat="1" applyBorder="1" applyAlignment="1">
      <alignment horizontal="center"/>
    </xf>
    <xf numFmtId="164" fontId="0" fillId="0" borderId="42" xfId="0" applyNumberFormat="1" applyBorder="1" applyAlignment="1">
      <alignment horizontal="center"/>
    </xf>
    <xf numFmtId="164" fontId="0" fillId="0" borderId="31" xfId="0" applyNumberFormat="1" applyBorder="1" applyAlignment="1">
      <alignment horizontal="center"/>
    </xf>
    <xf numFmtId="1" fontId="6" fillId="2" borderId="31" xfId="0" applyNumberFormat="1" applyFont="1" applyFill="1" applyBorder="1" applyAlignment="1">
      <alignment horizontal="center" vertical="center"/>
    </xf>
    <xf numFmtId="0" fontId="0" fillId="0" borderId="3" xfId="0" applyBorder="1" applyAlignment="1">
      <alignment horizontal="left"/>
    </xf>
    <xf numFmtId="0" fontId="0" fillId="18" borderId="3" xfId="0" applyFill="1" applyBorder="1" applyAlignment="1">
      <alignment horizontal="center"/>
    </xf>
    <xf numFmtId="0" fontId="30" fillId="2" borderId="0" xfId="0" applyFont="1" applyFill="1"/>
    <xf numFmtId="7" fontId="4" fillId="4" borderId="14" xfId="0" applyNumberFormat="1" applyFont="1" applyFill="1" applyBorder="1" applyAlignment="1">
      <alignment horizontal="center" vertical="center" wrapText="1"/>
    </xf>
    <xf numFmtId="9" fontId="48" fillId="4" borderId="14" xfId="5" applyFont="1" applyFill="1" applyBorder="1" applyAlignment="1">
      <alignment horizontal="center" vertical="center" wrapText="1"/>
    </xf>
    <xf numFmtId="9" fontId="48" fillId="4" borderId="11" xfId="5" applyFont="1" applyFill="1" applyBorder="1" applyAlignment="1">
      <alignment horizontal="center" vertical="center" wrapText="1"/>
    </xf>
    <xf numFmtId="9" fontId="48" fillId="4" borderId="13" xfId="5" applyFont="1" applyFill="1" applyBorder="1" applyAlignment="1">
      <alignment horizontal="center" vertical="center" wrapText="1"/>
    </xf>
    <xf numFmtId="9" fontId="48" fillId="4" borderId="12" xfId="5" applyFont="1" applyFill="1" applyBorder="1" applyAlignment="1">
      <alignment horizontal="center" vertical="center" wrapText="1"/>
    </xf>
    <xf numFmtId="7" fontId="4" fillId="4" borderId="8" xfId="0" applyNumberFormat="1" applyFont="1" applyFill="1" applyBorder="1" applyAlignment="1">
      <alignment horizontal="center" vertical="center" wrapText="1"/>
    </xf>
    <xf numFmtId="7" fontId="0" fillId="0" borderId="3" xfId="0" applyNumberFormat="1" applyBorder="1" applyAlignment="1">
      <alignment horizontal="center"/>
    </xf>
    <xf numFmtId="44" fontId="5" fillId="2" borderId="0" xfId="2" applyFont="1" applyFill="1" applyAlignment="1">
      <alignment horizontal="center" vertical="center" wrapText="1"/>
    </xf>
    <xf numFmtId="49" fontId="27" fillId="12" borderId="3" xfId="0" applyNumberFormat="1" applyFont="1" applyFill="1" applyBorder="1" applyAlignment="1" applyProtection="1">
      <alignment horizontal="center"/>
      <protection locked="0"/>
    </xf>
    <xf numFmtId="7" fontId="50" fillId="4" borderId="3" xfId="2" applyNumberFormat="1" applyFont="1" applyFill="1" applyBorder="1" applyAlignment="1">
      <alignment horizontal="center" vertical="center" wrapText="1"/>
    </xf>
    <xf numFmtId="0" fontId="14" fillId="17" borderId="31" xfId="0" applyFont="1" applyFill="1" applyBorder="1"/>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7" fontId="5" fillId="12" borderId="1" xfId="2" applyNumberFormat="1" applyFont="1" applyFill="1" applyBorder="1" applyAlignment="1" applyProtection="1">
      <alignment horizontal="center" vertical="center" wrapText="1"/>
      <protection locked="0"/>
    </xf>
    <xf numFmtId="7" fontId="5" fillId="12" borderId="20" xfId="2" applyNumberFormat="1" applyFont="1" applyFill="1" applyBorder="1" applyAlignment="1" applyProtection="1">
      <alignment horizontal="center" vertical="center" wrapText="1"/>
      <protection locked="0"/>
    </xf>
    <xf numFmtId="7" fontId="5" fillId="12" borderId="1" xfId="2" applyNumberFormat="1" applyFont="1" applyFill="1" applyBorder="1" applyAlignment="1" applyProtection="1">
      <alignment vertical="center" wrapText="1"/>
      <protection locked="0"/>
    </xf>
    <xf numFmtId="0" fontId="39" fillId="0" borderId="0" xfId="0" applyFont="1" applyAlignment="1">
      <alignment vertical="center"/>
    </xf>
    <xf numFmtId="0" fontId="0" fillId="3" borderId="3" xfId="0" applyFill="1" applyBorder="1" applyAlignment="1">
      <alignment horizontal="center" vertical="center"/>
    </xf>
    <xf numFmtId="0" fontId="0" fillId="0" borderId="3" xfId="0" applyBorder="1" applyAlignment="1">
      <alignment horizontal="left" vertical="center"/>
    </xf>
    <xf numFmtId="0" fontId="34" fillId="2" borderId="0" xfId="3" applyFont="1" applyFill="1" applyAlignment="1">
      <alignment horizontal="center" vertical="center"/>
    </xf>
    <xf numFmtId="0" fontId="0" fillId="2" borderId="35" xfId="0" applyFill="1" applyBorder="1" applyAlignment="1">
      <alignment horizontal="center" vertical="center"/>
    </xf>
    <xf numFmtId="0" fontId="0" fillId="2" borderId="0" xfId="0" applyFill="1" applyAlignment="1">
      <alignment vertical="center"/>
    </xf>
    <xf numFmtId="7" fontId="0" fillId="12" borderId="13" xfId="2" applyNumberFormat="1" applyFont="1" applyFill="1" applyBorder="1" applyAlignment="1" applyProtection="1">
      <alignment horizontal="center"/>
      <protection locked="0"/>
    </xf>
    <xf numFmtId="0" fontId="52" fillId="0" borderId="0" xfId="0" applyFont="1" applyAlignment="1">
      <alignment horizontal="left"/>
    </xf>
    <xf numFmtId="0" fontId="6" fillId="2" borderId="35" xfId="0" applyFont="1" applyFill="1" applyBorder="1" applyAlignment="1">
      <alignment horizontal="left" vertical="center" wrapText="1"/>
    </xf>
    <xf numFmtId="7" fontId="5" fillId="12" borderId="3" xfId="2" applyNumberFormat="1" applyFont="1" applyFill="1" applyBorder="1" applyAlignment="1" applyProtection="1">
      <alignment horizontal="center" vertical="center" wrapText="1"/>
    </xf>
    <xf numFmtId="0" fontId="28" fillId="19" borderId="0" xfId="0" applyFont="1" applyFill="1"/>
    <xf numFmtId="0" fontId="28" fillId="0" borderId="3" xfId="0" applyFont="1" applyBorder="1" applyAlignment="1">
      <alignment horizontal="center" vertical="center"/>
    </xf>
    <xf numFmtId="0" fontId="28" fillId="19" borderId="27" xfId="0" applyFont="1" applyFill="1" applyBorder="1"/>
    <xf numFmtId="0" fontId="28" fillId="19" borderId="3" xfId="0" applyFont="1" applyFill="1" applyBorder="1" applyAlignment="1">
      <alignment horizontal="center" vertical="center"/>
    </xf>
    <xf numFmtId="0" fontId="28" fillId="19" borderId="31" xfId="0" applyFont="1" applyFill="1" applyBorder="1"/>
    <xf numFmtId="0" fontId="28" fillId="19" borderId="35" xfId="0" applyFont="1" applyFill="1" applyBorder="1"/>
    <xf numFmtId="0" fontId="28" fillId="19" borderId="3" xfId="0" applyFont="1" applyFill="1" applyBorder="1"/>
    <xf numFmtId="0" fontId="28" fillId="19" borderId="27" xfId="0" applyFont="1" applyFill="1" applyBorder="1" applyAlignment="1">
      <alignment horizontal="center"/>
    </xf>
    <xf numFmtId="0" fontId="0" fillId="19" borderId="0" xfId="0" applyFill="1"/>
    <xf numFmtId="0" fontId="25" fillId="3" borderId="10" xfId="0" applyFont="1" applyFill="1" applyBorder="1" applyAlignment="1">
      <alignment horizontal="center"/>
    </xf>
    <xf numFmtId="0" fontId="25" fillId="3" borderId="0" xfId="0" applyFont="1" applyFill="1" applyAlignment="1">
      <alignment horizontal="center"/>
    </xf>
    <xf numFmtId="0" fontId="30" fillId="0" borderId="1" xfId="3" applyFont="1" applyBorder="1" applyAlignment="1">
      <alignment horizontal="left"/>
    </xf>
    <xf numFmtId="0" fontId="30" fillId="0" borderId="2" xfId="3" applyFont="1" applyBorder="1" applyAlignment="1">
      <alignment horizontal="left"/>
    </xf>
    <xf numFmtId="0" fontId="30" fillId="0" borderId="20" xfId="3" applyFont="1" applyBorder="1" applyAlignment="1">
      <alignment horizontal="left"/>
    </xf>
    <xf numFmtId="0" fontId="30" fillId="0" borderId="32" xfId="3" applyFont="1" applyBorder="1" applyAlignment="1">
      <alignment horizontal="left"/>
    </xf>
    <xf numFmtId="0" fontId="30" fillId="0" borderId="33" xfId="3" applyFont="1" applyBorder="1" applyAlignment="1">
      <alignment horizontal="left"/>
    </xf>
    <xf numFmtId="0" fontId="30" fillId="0" borderId="34" xfId="3" applyFont="1" applyBorder="1" applyAlignment="1">
      <alignment horizontal="left"/>
    </xf>
    <xf numFmtId="0" fontId="30" fillId="0" borderId="36" xfId="3" applyFont="1" applyBorder="1" applyAlignment="1">
      <alignment horizontal="left"/>
    </xf>
    <xf numFmtId="0" fontId="30" fillId="0" borderId="37" xfId="3" applyFont="1" applyBorder="1" applyAlignment="1">
      <alignment horizontal="left"/>
    </xf>
    <xf numFmtId="0" fontId="30" fillId="0" borderId="38" xfId="3" applyFont="1" applyBorder="1" applyAlignment="1">
      <alignment horizontal="left"/>
    </xf>
    <xf numFmtId="0" fontId="30" fillId="0" borderId="28" xfId="3" applyFont="1" applyBorder="1" applyAlignment="1">
      <alignment horizontal="left"/>
    </xf>
    <xf numFmtId="0" fontId="30" fillId="0" borderId="29" xfId="3" applyFont="1" applyBorder="1" applyAlignment="1">
      <alignment horizontal="left"/>
    </xf>
    <xf numFmtId="0" fontId="30" fillId="0" borderId="30" xfId="3" applyFont="1" applyBorder="1" applyAlignment="1">
      <alignment horizontal="left"/>
    </xf>
    <xf numFmtId="0" fontId="51" fillId="17" borderId="32" xfId="3" applyFont="1" applyFill="1" applyBorder="1" applyAlignment="1">
      <alignment horizontal="left"/>
    </xf>
    <xf numFmtId="0" fontId="51" fillId="17" borderId="33" xfId="3" applyFont="1" applyFill="1" applyBorder="1" applyAlignment="1">
      <alignment horizontal="left"/>
    </xf>
    <xf numFmtId="0" fontId="51" fillId="17" borderId="34" xfId="3" applyFont="1" applyFill="1" applyBorder="1" applyAlignment="1">
      <alignment horizontal="left"/>
    </xf>
    <xf numFmtId="0" fontId="30" fillId="0" borderId="1" xfId="3" applyFont="1" applyBorder="1" applyAlignment="1">
      <alignment horizontal="left" vertical="center"/>
    </xf>
    <xf numFmtId="0" fontId="30" fillId="0" borderId="2" xfId="3" applyFont="1" applyBorder="1" applyAlignment="1">
      <alignment horizontal="left" vertical="center"/>
    </xf>
    <xf numFmtId="0" fontId="30" fillId="0" borderId="20" xfId="3" applyFont="1" applyBorder="1" applyAlignment="1">
      <alignment horizontal="left" vertical="center"/>
    </xf>
    <xf numFmtId="0" fontId="0" fillId="0" borderId="1" xfId="0" applyBorder="1" applyAlignment="1">
      <alignment horizontal="left" vertical="center" wrapText="1"/>
    </xf>
    <xf numFmtId="0" fontId="0" fillId="0" borderId="20" xfId="0" applyBorder="1" applyAlignment="1">
      <alignment horizontal="left" vertical="center" wrapText="1"/>
    </xf>
    <xf numFmtId="0" fontId="34" fillId="0" borderId="24" xfId="3" applyFont="1" applyBorder="1" applyAlignment="1">
      <alignment horizontal="center" vertical="center"/>
    </xf>
    <xf numFmtId="0" fontId="34" fillId="0" borderId="39" xfId="3" applyFont="1" applyBorder="1" applyAlignment="1">
      <alignment horizontal="center" vertical="center"/>
    </xf>
    <xf numFmtId="0" fontId="10" fillId="8" borderId="10" xfId="0" applyFont="1" applyFill="1" applyBorder="1" applyAlignment="1">
      <alignment horizontal="center"/>
    </xf>
    <xf numFmtId="0" fontId="10" fillId="8" borderId="0" xfId="0" applyFont="1" applyFill="1" applyAlignment="1">
      <alignment horizontal="center"/>
    </xf>
    <xf numFmtId="0" fontId="11" fillId="3" borderId="1" xfId="0" applyFont="1" applyFill="1" applyBorder="1" applyAlignment="1">
      <alignment horizontal="center"/>
    </xf>
    <xf numFmtId="0" fontId="11" fillId="3" borderId="2" xfId="0" applyFont="1" applyFill="1" applyBorder="1" applyAlignment="1">
      <alignment horizontal="center"/>
    </xf>
    <xf numFmtId="0" fontId="11" fillId="3" borderId="20" xfId="0" applyFont="1" applyFill="1" applyBorder="1" applyAlignment="1">
      <alignment horizont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0" xfId="0" applyFont="1" applyFill="1" applyBorder="1" applyAlignment="1">
      <alignment horizontal="center" vertical="center"/>
    </xf>
    <xf numFmtId="0" fontId="34" fillId="0" borderId="26" xfId="3" applyFont="1" applyBorder="1" applyAlignment="1">
      <alignment horizontal="center" vertical="center"/>
    </xf>
    <xf numFmtId="0" fontId="12" fillId="3" borderId="2" xfId="0" applyFont="1" applyFill="1" applyBorder="1" applyAlignment="1">
      <alignment horizontal="center"/>
    </xf>
    <xf numFmtId="0" fontId="12" fillId="3" borderId="20" xfId="0" applyFont="1" applyFill="1" applyBorder="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20" xfId="0" applyFont="1" applyFill="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49" fontId="27" fillId="12" borderId="1" xfId="0" applyNumberFormat="1" applyFont="1" applyFill="1" applyBorder="1" applyAlignment="1" applyProtection="1">
      <alignment horizontal="center"/>
      <protection locked="0"/>
    </xf>
    <xf numFmtId="49" fontId="27" fillId="12" borderId="20" xfId="0" applyNumberFormat="1" applyFont="1" applyFill="1" applyBorder="1" applyAlignment="1" applyProtection="1">
      <alignment horizontal="center"/>
      <protection locked="0"/>
    </xf>
    <xf numFmtId="0" fontId="25" fillId="16" borderId="1" xfId="0" applyFont="1" applyFill="1" applyBorder="1" applyAlignment="1">
      <alignment horizontal="center" vertical="center" wrapText="1"/>
    </xf>
    <xf numFmtId="0" fontId="25" fillId="16" borderId="2" xfId="0" applyFont="1" applyFill="1" applyBorder="1" applyAlignment="1">
      <alignment horizontal="center" vertical="center" wrapText="1"/>
    </xf>
    <xf numFmtId="0" fontId="0" fillId="0" borderId="20" xfId="0" applyBorder="1" applyAlignment="1">
      <alignment horizontal="center" vertical="center"/>
    </xf>
    <xf numFmtId="0" fontId="1" fillId="0" borderId="7" xfId="0" applyFont="1" applyBorder="1" applyAlignment="1">
      <alignment horizontal="center" vertical="center"/>
    </xf>
    <xf numFmtId="0" fontId="4" fillId="0" borderId="7" xfId="0" applyFont="1" applyBorder="1" applyAlignment="1">
      <alignment horizontal="center" vertical="center"/>
    </xf>
    <xf numFmtId="0" fontId="0" fillId="0" borderId="20" xfId="0" applyBorder="1" applyAlignment="1">
      <alignment horizontal="center" vertical="center" wrapText="1"/>
    </xf>
    <xf numFmtId="0" fontId="8" fillId="8" borderId="1" xfId="0" applyFont="1" applyFill="1" applyBorder="1" applyAlignment="1">
      <alignment horizontal="center"/>
    </xf>
    <xf numFmtId="0" fontId="8" fillId="8" borderId="2" xfId="0" applyFont="1" applyFill="1" applyBorder="1" applyAlignment="1">
      <alignment horizontal="center"/>
    </xf>
    <xf numFmtId="0" fontId="8" fillId="8" borderId="20" xfId="0" applyFont="1" applyFill="1" applyBorder="1" applyAlignment="1">
      <alignment horizontal="center"/>
    </xf>
    <xf numFmtId="0" fontId="3" fillId="3" borderId="1" xfId="0" applyFont="1" applyFill="1" applyBorder="1" applyAlignment="1">
      <alignment horizontal="center" vertical="center"/>
    </xf>
    <xf numFmtId="0" fontId="3" fillId="3" borderId="20"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20" xfId="0" applyFont="1" applyFill="1" applyBorder="1" applyAlignment="1">
      <alignment horizontal="center" vertical="center"/>
    </xf>
    <xf numFmtId="0" fontId="10" fillId="8" borderId="1" xfId="0" applyFont="1" applyFill="1" applyBorder="1" applyAlignment="1">
      <alignment horizontal="center"/>
    </xf>
    <xf numFmtId="0" fontId="0" fillId="8" borderId="20" xfId="0" applyFill="1" applyBorder="1" applyAlignment="1">
      <alignment horizontal="center"/>
    </xf>
    <xf numFmtId="0" fontId="8" fillId="8" borderId="10" xfId="0" applyFont="1" applyFill="1" applyBorder="1" applyAlignment="1">
      <alignment horizontal="center"/>
    </xf>
    <xf numFmtId="0" fontId="8" fillId="8" borderId="0" xfId="0" applyFont="1" applyFill="1" applyAlignment="1">
      <alignment horizontal="center"/>
    </xf>
    <xf numFmtId="0" fontId="1" fillId="0" borderId="46" xfId="0" applyFont="1" applyBorder="1" applyAlignment="1">
      <alignment horizontal="center" vertical="center" wrapText="1"/>
    </xf>
    <xf numFmtId="0" fontId="3" fillId="3" borderId="1" xfId="0" applyFont="1" applyFill="1" applyBorder="1" applyAlignment="1">
      <alignment horizontal="center"/>
    </xf>
    <xf numFmtId="0" fontId="3" fillId="3" borderId="20" xfId="0" applyFont="1" applyFill="1" applyBorder="1" applyAlignment="1">
      <alignment horizontal="center"/>
    </xf>
    <xf numFmtId="0" fontId="44" fillId="16" borderId="4" xfId="0" applyFont="1" applyFill="1" applyBorder="1" applyAlignment="1">
      <alignment horizontal="center" vertical="center" wrapText="1"/>
    </xf>
    <xf numFmtId="0" fontId="44" fillId="16" borderId="61" xfId="0" applyFont="1" applyFill="1" applyBorder="1" applyAlignment="1">
      <alignment horizontal="center" vertical="center" wrapText="1"/>
    </xf>
    <xf numFmtId="0" fontId="0" fillId="0" borderId="0" xfId="0" applyAlignment="1">
      <alignment horizontal="left" vertical="center" wrapText="1"/>
    </xf>
    <xf numFmtId="0" fontId="14" fillId="3" borderId="4" xfId="0" applyFont="1" applyFill="1" applyBorder="1" applyAlignment="1">
      <alignment horizontal="center" vertical="center" wrapText="1"/>
    </xf>
    <xf numFmtId="0" fontId="14" fillId="3" borderId="61" xfId="0" applyFont="1" applyFill="1" applyBorder="1" applyAlignment="1">
      <alignment horizontal="center" vertical="center" wrapText="1"/>
    </xf>
    <xf numFmtId="0" fontId="0" fillId="0" borderId="0" xfId="0" applyAlignment="1">
      <alignment horizontal="left" vertical="top" wrapText="1"/>
    </xf>
    <xf numFmtId="0" fontId="24" fillId="0" borderId="0" xfId="0" applyFont="1" applyAlignment="1">
      <alignment horizontal="left" vertical="top" wrapText="1"/>
    </xf>
    <xf numFmtId="0" fontId="42" fillId="0" borderId="0" xfId="0" applyFont="1" applyAlignment="1">
      <alignment horizontal="left" vertical="top" wrapText="1"/>
    </xf>
    <xf numFmtId="0" fontId="45" fillId="4" borderId="0" xfId="0" applyFont="1" applyFill="1" applyAlignment="1">
      <alignment horizontal="center" vertical="center" wrapText="1"/>
    </xf>
    <xf numFmtId="0" fontId="14" fillId="16" borderId="56" xfId="0" applyFont="1" applyFill="1" applyBorder="1" applyAlignment="1">
      <alignment horizontal="center"/>
    </xf>
    <xf numFmtId="0" fontId="14" fillId="16" borderId="23" xfId="0" applyFont="1" applyFill="1" applyBorder="1" applyAlignment="1">
      <alignment horizontal="center"/>
    </xf>
    <xf numFmtId="0" fontId="14" fillId="16" borderId="24" xfId="0" applyFont="1" applyFill="1" applyBorder="1" applyAlignment="1">
      <alignment horizontal="center"/>
    </xf>
    <xf numFmtId="0" fontId="3" fillId="3" borderId="72" xfId="0" applyFont="1" applyFill="1" applyBorder="1" applyAlignment="1">
      <alignment horizontal="center" vertical="center"/>
    </xf>
    <xf numFmtId="0" fontId="3" fillId="3" borderId="46" xfId="0" applyFont="1" applyFill="1" applyBorder="1" applyAlignment="1">
      <alignment horizontal="center" vertical="center"/>
    </xf>
    <xf numFmtId="0" fontId="10" fillId="8" borderId="72" xfId="0" applyFont="1" applyFill="1" applyBorder="1" applyAlignment="1">
      <alignment horizontal="center" vertical="center" wrapText="1"/>
    </xf>
    <xf numFmtId="0" fontId="10" fillId="8" borderId="46" xfId="0" applyFont="1" applyFill="1" applyBorder="1" applyAlignment="1">
      <alignment horizontal="center" vertical="center" wrapText="1"/>
    </xf>
    <xf numFmtId="7" fontId="5" fillId="12" borderId="1" xfId="2" applyNumberFormat="1" applyFont="1" applyFill="1" applyBorder="1" applyAlignment="1" applyProtection="1">
      <alignment horizontal="center" vertical="center" wrapText="1"/>
      <protection locked="0"/>
    </xf>
    <xf numFmtId="7" fontId="5" fillId="12" borderId="20" xfId="2" applyNumberFormat="1" applyFont="1" applyFill="1" applyBorder="1" applyAlignment="1" applyProtection="1">
      <alignment horizontal="center" vertical="center" wrapText="1"/>
      <protection locked="0"/>
    </xf>
    <xf numFmtId="0" fontId="3" fillId="3" borderId="10" xfId="0" applyFont="1" applyFill="1" applyBorder="1" applyAlignment="1">
      <alignment horizontal="center"/>
    </xf>
    <xf numFmtId="0" fontId="3" fillId="3" borderId="0" xfId="0" applyFont="1" applyFill="1" applyAlignment="1">
      <alignment horizontal="center"/>
    </xf>
  </cellXfs>
  <cellStyles count="6">
    <cellStyle name="Comma" xfId="1" builtinId="3"/>
    <cellStyle name="Currency" xfId="2" builtinId="4"/>
    <cellStyle name="Currency 2" xfId="4" xr:uid="{00000000-0005-0000-0000-000002000000}"/>
    <cellStyle name="Hyperlink" xfId="3" builtinId="8"/>
    <cellStyle name="Normal" xfId="0" builtinId="0"/>
    <cellStyle name="Percent" xfId="5" builtinId="5"/>
  </cellStyles>
  <dxfs count="138">
    <dxf>
      <fill>
        <patternFill>
          <bgColor theme="0"/>
        </patternFill>
      </fill>
    </dxf>
    <dxf>
      <fill>
        <patternFill>
          <bgColor theme="0"/>
        </patternFill>
      </fill>
    </dxf>
    <dxf>
      <fill>
        <patternFill>
          <bgColor theme="0"/>
        </patternFill>
      </fill>
    </dxf>
    <dxf>
      <fill>
        <patternFill>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rgb="FFFFFFCC"/>
        </patternFill>
      </fill>
    </dxf>
    <dxf>
      <font>
        <b val="0"/>
        <i/>
        <color rgb="FFC00000"/>
      </font>
      <fill>
        <patternFill>
          <bgColor theme="0" tint="-4.9989318521683403E-2"/>
        </patternFill>
      </fill>
    </dxf>
    <dxf>
      <font>
        <color rgb="FF235D64"/>
      </font>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ill>
        <patternFill>
          <fgColor rgb="FFFFFF99"/>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val="0"/>
        <i/>
        <color rgb="FFC00000"/>
      </font>
      <fill>
        <patternFill>
          <bgColor theme="0" tint="-4.9989318521683403E-2"/>
        </patternFill>
      </fill>
    </dxf>
    <dxf>
      <font>
        <color rgb="FF235D64"/>
      </font>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ont>
        <color rgb="FF235D64"/>
      </font>
    </dxf>
    <dxf>
      <font>
        <b val="0"/>
        <i/>
        <color rgb="FFC00000"/>
      </font>
      <fill>
        <patternFill>
          <bgColor theme="2"/>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ill>
        <patternFill>
          <bgColor theme="0"/>
        </patternFill>
      </fill>
    </dxf>
    <dxf>
      <fill>
        <patternFill>
          <bgColor theme="0"/>
        </patternFill>
      </fill>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ill>
        <patternFill>
          <bgColor theme="0"/>
        </patternFill>
      </fill>
    </dxf>
    <dxf>
      <fill>
        <patternFill>
          <fgColor rgb="FFFFFF99"/>
          <bgColor theme="0"/>
        </patternFill>
      </fill>
    </dxf>
    <dxf>
      <font>
        <b val="0"/>
        <i/>
        <color rgb="FFC00000"/>
      </font>
      <fill>
        <patternFill>
          <bgColor theme="0" tint="-4.9989318521683403E-2"/>
        </patternFill>
      </fill>
    </dxf>
    <dxf>
      <font>
        <color rgb="FF235D64"/>
      </font>
    </dxf>
    <dxf>
      <font>
        <b val="0"/>
        <i/>
        <color rgb="FFC00000"/>
      </font>
      <fill>
        <patternFill>
          <bgColor theme="0" tint="-4.9989318521683403E-2"/>
        </patternFill>
      </fill>
    </dxf>
    <dxf>
      <font>
        <color rgb="FF235D64"/>
      </font>
    </dxf>
  </dxfs>
  <tableStyles count="0" defaultTableStyle="TableStyleMedium2" defaultPivotStyle="PivotStyleLight16"/>
  <colors>
    <mruColors>
      <color rgb="FF235D64"/>
      <color rgb="FF57AEA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structions!B30"/></Relationships>
</file>

<file path=xl/drawings/drawing1.xml><?xml version="1.0" encoding="utf-8"?>
<xdr:wsDr xmlns:xdr="http://schemas.openxmlformats.org/drawingml/2006/spreadsheetDrawing" xmlns:a="http://schemas.openxmlformats.org/drawingml/2006/main">
  <xdr:oneCellAnchor>
    <xdr:from>
      <xdr:col>0</xdr:col>
      <xdr:colOff>321618</xdr:colOff>
      <xdr:row>20</xdr:row>
      <xdr:rowOff>48455</xdr:rowOff>
    </xdr:from>
    <xdr:ext cx="538431" cy="49482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1618" y="3674305"/>
          <a:ext cx="538431" cy="494822"/>
        </a:xfrm>
        <a:prstGeom prst="rect">
          <a:avLst/>
        </a:prstGeom>
      </xdr:spPr>
    </xdr:pic>
    <xdr:clientData/>
  </xdr:oneCellAnchor>
  <xdr:oneCellAnchor>
    <xdr:from>
      <xdr:col>0</xdr:col>
      <xdr:colOff>321618</xdr:colOff>
      <xdr:row>34</xdr:row>
      <xdr:rowOff>48455</xdr:rowOff>
    </xdr:from>
    <xdr:ext cx="538431" cy="494822"/>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1618" y="6366705"/>
          <a:ext cx="538431" cy="49482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169333</xdr:rowOff>
    </xdr:from>
    <xdr:to>
      <xdr:col>2</xdr:col>
      <xdr:colOff>35550</xdr:colOff>
      <xdr:row>1</xdr:row>
      <xdr:rowOff>131304</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a:stretch>
          <a:fillRect/>
        </a:stretch>
      </xdr:blipFill>
      <xdr:spPr>
        <a:xfrm>
          <a:off x="190500" y="169333"/>
          <a:ext cx="536494" cy="493819"/>
        </a:xfrm>
        <a:prstGeom prst="rect">
          <a:avLst/>
        </a:prstGeom>
      </xdr:spPr>
    </xdr:pic>
    <xdr:clientData/>
  </xdr:twoCellAnchor>
  <xdr:twoCellAnchor>
    <xdr:from>
      <xdr:col>1</xdr:col>
      <xdr:colOff>493057</xdr:colOff>
      <xdr:row>0</xdr:row>
      <xdr:rowOff>296332</xdr:rowOff>
    </xdr:from>
    <xdr:to>
      <xdr:col>3</xdr:col>
      <xdr:colOff>1814522</xdr:colOff>
      <xdr:row>0</xdr:row>
      <xdr:rowOff>542862</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683557" y="296332"/>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162277</xdr:colOff>
      <xdr:row>0</xdr:row>
      <xdr:rowOff>232834</xdr:rowOff>
    </xdr:from>
    <xdr:to>
      <xdr:col>1</xdr:col>
      <xdr:colOff>476803</xdr:colOff>
      <xdr:row>1</xdr:row>
      <xdr:rowOff>95463</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162277" y="232834"/>
          <a:ext cx="536494" cy="493819"/>
        </a:xfrm>
        <a:prstGeom prst="rect">
          <a:avLst/>
        </a:prstGeom>
      </xdr:spPr>
    </xdr:pic>
    <xdr:clientData/>
  </xdr:twoCellAnchor>
  <xdr:twoCellAnchor>
    <xdr:from>
      <xdr:col>1</xdr:col>
      <xdr:colOff>486001</xdr:colOff>
      <xdr:row>0</xdr:row>
      <xdr:rowOff>359833</xdr:rowOff>
    </xdr:from>
    <xdr:to>
      <xdr:col>3</xdr:col>
      <xdr:colOff>1800410</xdr:colOff>
      <xdr:row>0</xdr:row>
      <xdr:rowOff>606363</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655334" y="359833"/>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419100</xdr:colOff>
      <xdr:row>0</xdr:row>
      <xdr:rowOff>69850</xdr:rowOff>
    </xdr:from>
    <xdr:to>
      <xdr:col>1</xdr:col>
      <xdr:colOff>514269</xdr:colOff>
      <xdr:row>1</xdr:row>
      <xdr:rowOff>20109</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419100" y="69850"/>
          <a:ext cx="536494" cy="493819"/>
        </a:xfrm>
        <a:prstGeom prst="rect">
          <a:avLst/>
        </a:prstGeom>
      </xdr:spPr>
    </xdr:pic>
    <xdr:clientData/>
  </xdr:twoCellAnchor>
  <xdr:twoCellAnchor>
    <xdr:from>
      <xdr:col>1</xdr:col>
      <xdr:colOff>480357</xdr:colOff>
      <xdr:row>0</xdr:row>
      <xdr:rowOff>196849</xdr:rowOff>
    </xdr:from>
    <xdr:to>
      <xdr:col>3</xdr:col>
      <xdr:colOff>797111</xdr:colOff>
      <xdr:row>0</xdr:row>
      <xdr:rowOff>443379</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912157" y="196849"/>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584200</xdr:colOff>
      <xdr:row>3</xdr:row>
      <xdr:rowOff>69850</xdr:rowOff>
    </xdr:from>
    <xdr:to>
      <xdr:col>4</xdr:col>
      <xdr:colOff>511094</xdr:colOff>
      <xdr:row>5</xdr:row>
      <xdr:rowOff>171239</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4654550" y="577850"/>
          <a:ext cx="536494" cy="493819"/>
        </a:xfrm>
        <a:prstGeom prst="rect">
          <a:avLst/>
        </a:prstGeom>
      </xdr:spPr>
    </xdr:pic>
    <xdr:clientData/>
  </xdr:twoCellAnchor>
  <xdr:twoCellAnchor>
    <xdr:from>
      <xdr:col>4</xdr:col>
      <xdr:colOff>467657</xdr:colOff>
      <xdr:row>4</xdr:row>
      <xdr:rowOff>6349</xdr:rowOff>
    </xdr:from>
    <xdr:to>
      <xdr:col>6</xdr:col>
      <xdr:colOff>352611</xdr:colOff>
      <xdr:row>5</xdr:row>
      <xdr:rowOff>62379</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5147607" y="704849"/>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454957</xdr:colOff>
      <xdr:row>0</xdr:row>
      <xdr:rowOff>330199</xdr:rowOff>
    </xdr:from>
    <xdr:to>
      <xdr:col>3</xdr:col>
      <xdr:colOff>581211</xdr:colOff>
      <xdr:row>0</xdr:row>
      <xdr:rowOff>576729</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064557" y="330199"/>
          <a:ext cx="68826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twoCellAnchor editAs="oneCell">
    <xdr:from>
      <xdr:col>0</xdr:col>
      <xdr:colOff>584200</xdr:colOff>
      <xdr:row>0</xdr:row>
      <xdr:rowOff>133350</xdr:rowOff>
    </xdr:from>
    <xdr:to>
      <xdr:col>1</xdr:col>
      <xdr:colOff>511094</xdr:colOff>
      <xdr:row>0</xdr:row>
      <xdr:rowOff>627169</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584200" y="133350"/>
          <a:ext cx="536494" cy="4938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454957</xdr:colOff>
      <xdr:row>0</xdr:row>
      <xdr:rowOff>330199</xdr:rowOff>
    </xdr:from>
    <xdr:to>
      <xdr:col>3</xdr:col>
      <xdr:colOff>581211</xdr:colOff>
      <xdr:row>0</xdr:row>
      <xdr:rowOff>576729</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064557" y="330199"/>
          <a:ext cx="68826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twoCellAnchor editAs="oneCell">
    <xdr:from>
      <xdr:col>0</xdr:col>
      <xdr:colOff>584200</xdr:colOff>
      <xdr:row>0</xdr:row>
      <xdr:rowOff>133351</xdr:rowOff>
    </xdr:from>
    <xdr:to>
      <xdr:col>1</xdr:col>
      <xdr:colOff>514904</xdr:colOff>
      <xdr:row>0</xdr:row>
      <xdr:rowOff>624841</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stretch>
          <a:fillRect/>
        </a:stretch>
      </xdr:blipFill>
      <xdr:spPr>
        <a:xfrm>
          <a:off x="584200" y="133351"/>
          <a:ext cx="536494" cy="4953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119945</xdr:colOff>
      <xdr:row>14</xdr:row>
      <xdr:rowOff>126295</xdr:rowOff>
    </xdr:from>
    <xdr:to>
      <xdr:col>0</xdr:col>
      <xdr:colOff>342195</xdr:colOff>
      <xdr:row>14</xdr:row>
      <xdr:rowOff>335845</xdr:rowOff>
    </xdr:to>
    <xdr:sp macro="" textlink="">
      <xdr:nvSpPr>
        <xdr:cNvPr id="2" name="Oval 1">
          <a:extLst>
            <a:ext uri="{FF2B5EF4-FFF2-40B4-BE49-F238E27FC236}">
              <a16:creationId xmlns:a16="http://schemas.microsoft.com/office/drawing/2014/main" id="{00000000-0008-0000-0F00-000002000000}"/>
            </a:ext>
          </a:extLst>
        </xdr:cNvPr>
        <xdr:cNvSpPr/>
      </xdr:nvSpPr>
      <xdr:spPr>
        <a:xfrm>
          <a:off x="119945" y="4387851"/>
          <a:ext cx="222250" cy="209550"/>
        </a:xfrm>
        <a:prstGeom prst="ellipse">
          <a:avLst/>
        </a:prstGeom>
        <a:solidFill>
          <a:srgbClr val="235D64"/>
        </a:solidFill>
        <a:ln w="28575">
          <a:solidFill>
            <a:srgbClr val="57AE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E" sz="1100"/>
            <a:t>1</a:t>
          </a:r>
        </a:p>
      </xdr:txBody>
    </xdr:sp>
    <xdr:clientData/>
  </xdr:twoCellAnchor>
  <xdr:oneCellAnchor>
    <xdr:from>
      <xdr:col>0</xdr:col>
      <xdr:colOff>81383</xdr:colOff>
      <xdr:row>11</xdr:row>
      <xdr:rowOff>21873</xdr:rowOff>
    </xdr:from>
    <xdr:ext cx="261512" cy="260350"/>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383" y="2547762"/>
          <a:ext cx="261512" cy="26035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1</xdr:col>
      <xdr:colOff>454957</xdr:colOff>
      <xdr:row>0</xdr:row>
      <xdr:rowOff>330199</xdr:rowOff>
    </xdr:from>
    <xdr:to>
      <xdr:col>3</xdr:col>
      <xdr:colOff>581211</xdr:colOff>
      <xdr:row>0</xdr:row>
      <xdr:rowOff>576729</xdr:rowOff>
    </xdr:to>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064557" y="330199"/>
          <a:ext cx="577140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twoCellAnchor editAs="oneCell">
    <xdr:from>
      <xdr:col>0</xdr:col>
      <xdr:colOff>584200</xdr:colOff>
      <xdr:row>0</xdr:row>
      <xdr:rowOff>133351</xdr:rowOff>
    </xdr:from>
    <xdr:to>
      <xdr:col>1</xdr:col>
      <xdr:colOff>511094</xdr:colOff>
      <xdr:row>0</xdr:row>
      <xdr:rowOff>628650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stretch>
          <a:fillRect/>
        </a:stretch>
      </xdr:blipFill>
      <xdr:spPr>
        <a:xfrm>
          <a:off x="584200" y="133351"/>
          <a:ext cx="536494" cy="49529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454957</xdr:colOff>
      <xdr:row>0</xdr:row>
      <xdr:rowOff>330199</xdr:rowOff>
    </xdr:from>
    <xdr:to>
      <xdr:col>3</xdr:col>
      <xdr:colOff>581211</xdr:colOff>
      <xdr:row>0</xdr:row>
      <xdr:rowOff>576729</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070907" y="330199"/>
          <a:ext cx="597460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twoCellAnchor editAs="oneCell">
    <xdr:from>
      <xdr:col>0</xdr:col>
      <xdr:colOff>584200</xdr:colOff>
      <xdr:row>0</xdr:row>
      <xdr:rowOff>133351</xdr:rowOff>
    </xdr:from>
    <xdr:to>
      <xdr:col>1</xdr:col>
      <xdr:colOff>511094</xdr:colOff>
      <xdr:row>0</xdr:row>
      <xdr:rowOff>628650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584200" y="133351"/>
          <a:ext cx="542844" cy="495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44824</xdr:colOff>
      <xdr:row>0</xdr:row>
      <xdr:rowOff>104589</xdr:rowOff>
    </xdr:from>
    <xdr:to>
      <xdr:col>2</xdr:col>
      <xdr:colOff>590843</xdr:colOff>
      <xdr:row>0</xdr:row>
      <xdr:rowOff>588883</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57412" y="104589"/>
          <a:ext cx="536494" cy="493819"/>
        </a:xfrm>
        <a:prstGeom prst="rect">
          <a:avLst/>
        </a:prstGeom>
      </xdr:spPr>
    </xdr:pic>
    <xdr:clientData/>
  </xdr:twoCellAnchor>
  <xdr:twoCellAnchor>
    <xdr:from>
      <xdr:col>2</xdr:col>
      <xdr:colOff>537881</xdr:colOff>
      <xdr:row>0</xdr:row>
      <xdr:rowOff>231588</xdr:rowOff>
    </xdr:from>
    <xdr:to>
      <xdr:col>3</xdr:col>
      <xdr:colOff>2248647</xdr:colOff>
      <xdr:row>0</xdr:row>
      <xdr:rowOff>478118</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150469" y="231588"/>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12700</xdr:colOff>
      <xdr:row>0</xdr:row>
      <xdr:rowOff>152400</xdr:rowOff>
    </xdr:from>
    <xdr:to>
      <xdr:col>2</xdr:col>
      <xdr:colOff>3094</xdr:colOff>
      <xdr:row>1</xdr:row>
      <xdr:rowOff>130599</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234950" y="152400"/>
          <a:ext cx="536494" cy="493819"/>
        </a:xfrm>
        <a:prstGeom prst="rect">
          <a:avLst/>
        </a:prstGeom>
      </xdr:spPr>
    </xdr:pic>
    <xdr:clientData/>
  </xdr:twoCellAnchor>
  <xdr:twoCellAnchor>
    <xdr:from>
      <xdr:col>1</xdr:col>
      <xdr:colOff>505757</xdr:colOff>
      <xdr:row>0</xdr:row>
      <xdr:rowOff>279399</xdr:rowOff>
    </xdr:from>
    <xdr:to>
      <xdr:col>3</xdr:col>
      <xdr:colOff>1775011</xdr:colOff>
      <xdr:row>0</xdr:row>
      <xdr:rowOff>525929</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728007" y="279399"/>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0</xdr:row>
      <xdr:rowOff>112888</xdr:rowOff>
    </xdr:from>
    <xdr:to>
      <xdr:col>2</xdr:col>
      <xdr:colOff>272</xdr:colOff>
      <xdr:row>1</xdr:row>
      <xdr:rowOff>135325</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90500" y="112888"/>
          <a:ext cx="536494" cy="493819"/>
        </a:xfrm>
        <a:prstGeom prst="rect">
          <a:avLst/>
        </a:prstGeom>
      </xdr:spPr>
    </xdr:pic>
    <xdr:clientData/>
  </xdr:twoCellAnchor>
  <xdr:twoCellAnchor>
    <xdr:from>
      <xdr:col>1</xdr:col>
      <xdr:colOff>486001</xdr:colOff>
      <xdr:row>0</xdr:row>
      <xdr:rowOff>239887</xdr:rowOff>
    </xdr:from>
    <xdr:to>
      <xdr:col>3</xdr:col>
      <xdr:colOff>1779244</xdr:colOff>
      <xdr:row>2</xdr:row>
      <xdr:rowOff>20750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683557" y="239887"/>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xdr:colOff>
      <xdr:row>0</xdr:row>
      <xdr:rowOff>133350</xdr:rowOff>
    </xdr:from>
    <xdr:to>
      <xdr:col>2</xdr:col>
      <xdr:colOff>57069</xdr:colOff>
      <xdr:row>1</xdr:row>
      <xdr:rowOff>135679</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a:stretch>
          <a:fillRect/>
        </a:stretch>
      </xdr:blipFill>
      <xdr:spPr>
        <a:xfrm>
          <a:off x="184150" y="133350"/>
          <a:ext cx="536494" cy="493819"/>
        </a:xfrm>
        <a:prstGeom prst="rect">
          <a:avLst/>
        </a:prstGeom>
      </xdr:spPr>
    </xdr:pic>
    <xdr:clientData/>
  </xdr:twoCellAnchor>
  <xdr:twoCellAnchor>
    <xdr:from>
      <xdr:col>2</xdr:col>
      <xdr:colOff>23157</xdr:colOff>
      <xdr:row>0</xdr:row>
      <xdr:rowOff>260349</xdr:rowOff>
    </xdr:from>
    <xdr:to>
      <xdr:col>3</xdr:col>
      <xdr:colOff>1844861</xdr:colOff>
      <xdr:row>2</xdr:row>
      <xdr:rowOff>11579</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677207" y="260349"/>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6350</xdr:colOff>
      <xdr:row>0</xdr:row>
      <xdr:rowOff>247650</xdr:rowOff>
    </xdr:from>
    <xdr:to>
      <xdr:col>2</xdr:col>
      <xdr:colOff>1824</xdr:colOff>
      <xdr:row>1</xdr:row>
      <xdr:rowOff>93769</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266700" y="247650"/>
          <a:ext cx="536494" cy="493819"/>
        </a:xfrm>
        <a:prstGeom prst="rect">
          <a:avLst/>
        </a:prstGeom>
      </xdr:spPr>
    </xdr:pic>
    <xdr:clientData/>
  </xdr:twoCellAnchor>
  <xdr:twoCellAnchor>
    <xdr:from>
      <xdr:col>1</xdr:col>
      <xdr:colOff>499407</xdr:colOff>
      <xdr:row>0</xdr:row>
      <xdr:rowOff>374649</xdr:rowOff>
    </xdr:from>
    <xdr:to>
      <xdr:col>3</xdr:col>
      <xdr:colOff>1775011</xdr:colOff>
      <xdr:row>0</xdr:row>
      <xdr:rowOff>621179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759757" y="374649"/>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0</xdr:row>
      <xdr:rowOff>275167</xdr:rowOff>
    </xdr:from>
    <xdr:to>
      <xdr:col>1</xdr:col>
      <xdr:colOff>514198</xdr:colOff>
      <xdr:row>1</xdr:row>
      <xdr:rowOff>94334</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90500" y="275167"/>
          <a:ext cx="536494" cy="493819"/>
        </a:xfrm>
        <a:prstGeom prst="rect">
          <a:avLst/>
        </a:prstGeom>
      </xdr:spPr>
    </xdr:pic>
    <xdr:clientData/>
  </xdr:twoCellAnchor>
  <xdr:twoCellAnchor>
    <xdr:from>
      <xdr:col>1</xdr:col>
      <xdr:colOff>486001</xdr:colOff>
      <xdr:row>0</xdr:row>
      <xdr:rowOff>402166</xdr:rowOff>
    </xdr:from>
    <xdr:to>
      <xdr:col>3</xdr:col>
      <xdr:colOff>1694578</xdr:colOff>
      <xdr:row>0</xdr:row>
      <xdr:rowOff>648696</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683557" y="402166"/>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499407</xdr:colOff>
      <xdr:row>0</xdr:row>
      <xdr:rowOff>374649</xdr:rowOff>
    </xdr:from>
    <xdr:to>
      <xdr:col>3</xdr:col>
      <xdr:colOff>1775011</xdr:colOff>
      <xdr:row>0</xdr:row>
      <xdr:rowOff>621179</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758487" y="374649"/>
          <a:ext cx="330252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7056</xdr:colOff>
      <xdr:row>0</xdr:row>
      <xdr:rowOff>91723</xdr:rowOff>
    </xdr:from>
    <xdr:to>
      <xdr:col>2</xdr:col>
      <xdr:colOff>131083</xdr:colOff>
      <xdr:row>1</xdr:row>
      <xdr:rowOff>77542</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204612" y="91723"/>
          <a:ext cx="536494" cy="493819"/>
        </a:xfrm>
        <a:prstGeom prst="rect">
          <a:avLst/>
        </a:prstGeom>
      </xdr:spPr>
    </xdr:pic>
    <xdr:clientData/>
  </xdr:twoCellAnchor>
  <xdr:twoCellAnchor>
    <xdr:from>
      <xdr:col>2</xdr:col>
      <xdr:colOff>83836</xdr:colOff>
      <xdr:row>0</xdr:row>
      <xdr:rowOff>218722</xdr:rowOff>
    </xdr:from>
    <xdr:to>
      <xdr:col>3</xdr:col>
      <xdr:colOff>1906245</xdr:colOff>
      <xdr:row>0</xdr:row>
      <xdr:rowOff>465252</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697669" y="218722"/>
          <a:ext cx="3339354"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100" i="1"/>
            <a:t>Click the icon</a:t>
          </a:r>
          <a:r>
            <a:rPr lang="en-IE" sz="1100" i="1" baseline="0"/>
            <a:t> to return to  the Instructions Worksheet</a:t>
          </a:r>
          <a:endParaRPr lang="en-IE" sz="1100" i="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2:N86"/>
  <sheetViews>
    <sheetView showGridLines="0" zoomScale="85" zoomScaleNormal="85" workbookViewId="0">
      <selection activeCell="L12" sqref="L12"/>
    </sheetView>
  </sheetViews>
  <sheetFormatPr defaultRowHeight="14.4" x14ac:dyDescent="0.3"/>
  <cols>
    <col min="1" max="1" width="4.6640625" customWidth="1"/>
    <col min="2" max="2" width="9.6640625" customWidth="1"/>
    <col min="3" max="3" width="8.6640625" customWidth="1"/>
    <col min="9" max="9" width="16.33203125" bestFit="1" customWidth="1"/>
    <col min="10" max="10" width="21.6640625" customWidth="1"/>
    <col min="11" max="11" width="35.6640625" customWidth="1"/>
  </cols>
  <sheetData>
    <row r="2" spans="2:13" ht="17.399999999999999" x14ac:dyDescent="0.3">
      <c r="B2" s="40" t="s">
        <v>438</v>
      </c>
      <c r="D2" s="354"/>
      <c r="E2" s="354"/>
      <c r="F2" s="354"/>
      <c r="G2" s="354"/>
      <c r="H2" s="354"/>
      <c r="I2" s="354"/>
      <c r="J2" s="354"/>
    </row>
    <row r="3" spans="2:13" x14ac:dyDescent="0.3">
      <c r="D3" s="354"/>
      <c r="E3" s="354"/>
      <c r="F3" s="354"/>
      <c r="G3" s="354"/>
      <c r="H3" s="354"/>
      <c r="I3" s="354"/>
      <c r="J3" s="354"/>
    </row>
    <row r="4" spans="2:13" ht="15.6" x14ac:dyDescent="0.3">
      <c r="B4" s="355" t="s">
        <v>0</v>
      </c>
      <c r="C4" s="356"/>
      <c r="D4" s="356"/>
      <c r="E4" s="356"/>
      <c r="F4" s="356"/>
      <c r="G4" s="356"/>
      <c r="H4" s="356"/>
      <c r="I4" s="356"/>
      <c r="J4" s="356"/>
      <c r="K4" s="356"/>
      <c r="L4" s="356"/>
      <c r="M4" s="356"/>
    </row>
    <row r="5" spans="2:13" ht="17.399999999999999" x14ac:dyDescent="0.3">
      <c r="C5" s="40"/>
    </row>
    <row r="6" spans="2:13" x14ac:dyDescent="0.3">
      <c r="B6" s="41" t="s">
        <v>1</v>
      </c>
    </row>
    <row r="8" spans="2:13" x14ac:dyDescent="0.3">
      <c r="B8" s="41" t="s">
        <v>2</v>
      </c>
    </row>
    <row r="9" spans="2:13" x14ac:dyDescent="0.3">
      <c r="B9" s="41"/>
    </row>
    <row r="10" spans="2:13" x14ac:dyDescent="0.3">
      <c r="B10" t="s">
        <v>3</v>
      </c>
    </row>
    <row r="12" spans="2:13" x14ac:dyDescent="0.3">
      <c r="B12" s="44" t="s">
        <v>4</v>
      </c>
    </row>
    <row r="13" spans="2:13" x14ac:dyDescent="0.3">
      <c r="B13" t="s">
        <v>5</v>
      </c>
    </row>
    <row r="14" spans="2:13" x14ac:dyDescent="0.3">
      <c r="B14" t="s">
        <v>6</v>
      </c>
      <c r="E14" s="354"/>
      <c r="F14" s="354"/>
    </row>
    <row r="15" spans="2:13" x14ac:dyDescent="0.3">
      <c r="B15" s="303" t="s">
        <v>7</v>
      </c>
    </row>
    <row r="16" spans="2:13" x14ac:dyDescent="0.3">
      <c r="E16" s="303"/>
      <c r="F16" s="303"/>
    </row>
    <row r="17" spans="2:6" x14ac:dyDescent="0.3">
      <c r="B17" s="44" t="s">
        <v>439</v>
      </c>
      <c r="E17" s="354"/>
      <c r="F17" s="303"/>
    </row>
    <row r="18" spans="2:6" x14ac:dyDescent="0.3">
      <c r="B18" t="s">
        <v>8</v>
      </c>
      <c r="E18" s="303"/>
      <c r="F18" s="303"/>
    </row>
    <row r="19" spans="2:6" x14ac:dyDescent="0.3">
      <c r="B19" t="s">
        <v>9</v>
      </c>
    </row>
    <row r="22" spans="2:6" ht="17.399999999999999" x14ac:dyDescent="0.3">
      <c r="C22" s="40" t="s">
        <v>10</v>
      </c>
    </row>
    <row r="23" spans="2:6" ht="17.399999999999999" x14ac:dyDescent="0.3">
      <c r="C23" s="40"/>
      <c r="D23" s="40"/>
    </row>
    <row r="24" spans="2:6" ht="17.399999999999999" x14ac:dyDescent="0.3">
      <c r="B24" s="41" t="s">
        <v>11</v>
      </c>
      <c r="C24" t="s">
        <v>12</v>
      </c>
      <c r="D24" s="40"/>
    </row>
    <row r="25" spans="2:6" x14ac:dyDescent="0.3">
      <c r="B25" s="41" t="s">
        <v>13</v>
      </c>
      <c r="C25" t="s">
        <v>14</v>
      </c>
    </row>
    <row r="26" spans="2:6" x14ac:dyDescent="0.3">
      <c r="B26" s="41" t="s">
        <v>15</v>
      </c>
      <c r="C26" t="s">
        <v>16</v>
      </c>
    </row>
    <row r="27" spans="2:6" x14ac:dyDescent="0.3">
      <c r="B27" s="41"/>
      <c r="C27" t="s">
        <v>17</v>
      </c>
    </row>
    <row r="28" spans="2:6" x14ac:dyDescent="0.3">
      <c r="C28" t="s">
        <v>18</v>
      </c>
    </row>
    <row r="29" spans="2:6" x14ac:dyDescent="0.3">
      <c r="B29" s="41" t="s">
        <v>19</v>
      </c>
      <c r="C29" t="s">
        <v>20</v>
      </c>
    </row>
    <row r="30" spans="2:6" x14ac:dyDescent="0.3">
      <c r="B30" s="41"/>
      <c r="C30" t="s">
        <v>21</v>
      </c>
    </row>
    <row r="32" spans="2:6" x14ac:dyDescent="0.3">
      <c r="C32" s="251" t="s">
        <v>22</v>
      </c>
    </row>
    <row r="36" spans="2:10" ht="17.399999999999999" x14ac:dyDescent="0.3">
      <c r="C36" s="40" t="s">
        <v>440</v>
      </c>
    </row>
    <row r="37" spans="2:10" ht="17.399999999999999" x14ac:dyDescent="0.3">
      <c r="C37" s="40"/>
      <c r="D37" s="40"/>
    </row>
    <row r="38" spans="2:10" x14ac:dyDescent="0.3">
      <c r="B38" s="41" t="s">
        <v>23</v>
      </c>
      <c r="C38" t="s">
        <v>24</v>
      </c>
    </row>
    <row r="39" spans="2:10" ht="15" thickBot="1" x14ac:dyDescent="0.35">
      <c r="B39" s="41"/>
      <c r="C39" s="45" t="s">
        <v>25</v>
      </c>
    </row>
    <row r="40" spans="2:10" ht="16.2" thickBot="1" x14ac:dyDescent="0.35">
      <c r="B40" s="41" t="s">
        <v>26</v>
      </c>
      <c r="C40" t="s">
        <v>27</v>
      </c>
      <c r="J40" s="252"/>
    </row>
    <row r="41" spans="2:10" x14ac:dyDescent="0.3">
      <c r="B41" s="41" t="s">
        <v>28</v>
      </c>
      <c r="C41" t="s">
        <v>29</v>
      </c>
    </row>
    <row r="42" spans="2:10" x14ac:dyDescent="0.3">
      <c r="B42" s="41" t="s">
        <v>30</v>
      </c>
      <c r="C42" s="43" t="s">
        <v>31</v>
      </c>
    </row>
    <row r="43" spans="2:10" x14ac:dyDescent="0.3">
      <c r="B43" s="41" t="s">
        <v>32</v>
      </c>
      <c r="C43" t="s">
        <v>33</v>
      </c>
    </row>
    <row r="44" spans="2:10" x14ac:dyDescent="0.3">
      <c r="B44" s="41"/>
      <c r="C44" s="45" t="s">
        <v>34</v>
      </c>
    </row>
    <row r="45" spans="2:10" x14ac:dyDescent="0.3">
      <c r="B45" s="41"/>
      <c r="C45" s="45"/>
    </row>
    <row r="46" spans="2:10" x14ac:dyDescent="0.3">
      <c r="B46" s="41" t="s">
        <v>35</v>
      </c>
      <c r="C46" s="45"/>
    </row>
    <row r="47" spans="2:10" x14ac:dyDescent="0.3">
      <c r="B47" s="41" t="s">
        <v>36</v>
      </c>
      <c r="C47" s="253" t="s">
        <v>37</v>
      </c>
      <c r="J47" t="s">
        <v>38</v>
      </c>
    </row>
    <row r="48" spans="2:10" x14ac:dyDescent="0.3">
      <c r="B48" s="41"/>
      <c r="C48" s="253" t="s">
        <v>39</v>
      </c>
      <c r="J48" t="s">
        <v>40</v>
      </c>
    </row>
    <row r="49" spans="2:10" x14ac:dyDescent="0.3">
      <c r="B49" s="41"/>
      <c r="C49" s="253" t="s">
        <v>41</v>
      </c>
      <c r="J49" t="s">
        <v>42</v>
      </c>
    </row>
    <row r="50" spans="2:10" x14ac:dyDescent="0.3">
      <c r="B50" s="41"/>
      <c r="C50" s="253" t="s">
        <v>43</v>
      </c>
      <c r="J50" t="s">
        <v>44</v>
      </c>
    </row>
    <row r="51" spans="2:10" x14ac:dyDescent="0.3">
      <c r="B51" s="41"/>
      <c r="C51" s="253" t="s">
        <v>45</v>
      </c>
      <c r="J51" t="s">
        <v>447</v>
      </c>
    </row>
    <row r="52" spans="2:10" x14ac:dyDescent="0.3">
      <c r="B52" s="41"/>
      <c r="C52" s="253" t="s">
        <v>46</v>
      </c>
      <c r="J52" t="s">
        <v>47</v>
      </c>
    </row>
    <row r="53" spans="2:10" x14ac:dyDescent="0.3">
      <c r="B53" s="41"/>
      <c r="C53" s="253" t="s">
        <v>48</v>
      </c>
      <c r="J53" t="s">
        <v>49</v>
      </c>
    </row>
    <row r="54" spans="2:10" x14ac:dyDescent="0.3">
      <c r="B54" s="41"/>
      <c r="C54" s="253" t="s">
        <v>50</v>
      </c>
      <c r="J54" t="s">
        <v>51</v>
      </c>
    </row>
    <row r="55" spans="2:10" x14ac:dyDescent="0.3">
      <c r="B55" s="41"/>
      <c r="C55" s="253" t="s">
        <v>52</v>
      </c>
      <c r="J55" t="s">
        <v>53</v>
      </c>
    </row>
    <row r="56" spans="2:10" x14ac:dyDescent="0.3">
      <c r="B56" s="41"/>
      <c r="C56" s="253"/>
      <c r="J56" t="s">
        <v>54</v>
      </c>
    </row>
    <row r="57" spans="2:10" x14ac:dyDescent="0.3">
      <c r="B57" s="41"/>
      <c r="C57" s="253"/>
      <c r="J57" t="s">
        <v>55</v>
      </c>
    </row>
    <row r="58" spans="2:10" x14ac:dyDescent="0.3">
      <c r="B58" s="41"/>
      <c r="C58" s="253" t="s">
        <v>56</v>
      </c>
      <c r="J58" t="s">
        <v>57</v>
      </c>
    </row>
    <row r="59" spans="2:10" x14ac:dyDescent="0.3">
      <c r="B59" s="41"/>
      <c r="C59" s="315" t="s">
        <v>58</v>
      </c>
      <c r="D59" s="303"/>
      <c r="E59" s="303"/>
      <c r="F59" s="303"/>
      <c r="G59" s="303"/>
      <c r="H59" s="303"/>
      <c r="I59" s="303"/>
      <c r="J59" s="303" t="s">
        <v>59</v>
      </c>
    </row>
    <row r="60" spans="2:10" x14ac:dyDescent="0.3">
      <c r="B60" s="41"/>
      <c r="C60" s="315" t="s">
        <v>60</v>
      </c>
      <c r="D60" s="303"/>
      <c r="E60" s="303"/>
      <c r="F60" s="303"/>
      <c r="G60" s="303"/>
      <c r="H60" s="303"/>
      <c r="I60" s="303"/>
      <c r="J60" s="303" t="s">
        <v>61</v>
      </c>
    </row>
    <row r="61" spans="2:10" x14ac:dyDescent="0.3">
      <c r="B61" s="41"/>
      <c r="C61" s="315" t="s">
        <v>62</v>
      </c>
      <c r="D61" s="303"/>
      <c r="E61" s="303"/>
      <c r="F61" s="303"/>
      <c r="G61" s="303"/>
      <c r="H61" s="303"/>
      <c r="I61" s="303"/>
      <c r="J61" s="303" t="s">
        <v>63</v>
      </c>
    </row>
    <row r="62" spans="2:10" x14ac:dyDescent="0.3">
      <c r="B62" s="41"/>
      <c r="C62" s="253" t="s">
        <v>64</v>
      </c>
      <c r="J62" t="s">
        <v>65</v>
      </c>
    </row>
    <row r="63" spans="2:10" x14ac:dyDescent="0.3">
      <c r="B63" s="41"/>
      <c r="C63" s="253"/>
      <c r="J63" t="s">
        <v>54</v>
      </c>
    </row>
    <row r="64" spans="2:10" x14ac:dyDescent="0.3">
      <c r="B64" s="41"/>
      <c r="C64" s="253"/>
      <c r="J64" t="s">
        <v>66</v>
      </c>
    </row>
    <row r="65" spans="2:14" x14ac:dyDescent="0.3">
      <c r="B65" s="41"/>
      <c r="C65" s="253" t="s">
        <v>67</v>
      </c>
      <c r="J65" t="s">
        <v>68</v>
      </c>
      <c r="K65" s="254"/>
    </row>
    <row r="66" spans="2:14" x14ac:dyDescent="0.3">
      <c r="B66" s="41"/>
      <c r="C66" s="253" t="s">
        <v>69</v>
      </c>
      <c r="J66" t="s">
        <v>68</v>
      </c>
      <c r="K66" s="254"/>
    </row>
    <row r="67" spans="2:14" x14ac:dyDescent="0.3">
      <c r="B67" s="41"/>
      <c r="C67" s="45"/>
    </row>
    <row r="68" spans="2:14" x14ac:dyDescent="0.3">
      <c r="B68" s="41" t="s">
        <v>70</v>
      </c>
      <c r="C68" s="43" t="s">
        <v>71</v>
      </c>
    </row>
    <row r="69" spans="2:14" ht="20.100000000000001" customHeight="1" thickBot="1" x14ac:dyDescent="0.35">
      <c r="C69" s="42"/>
    </row>
    <row r="70" spans="2:14" ht="15" thickBot="1" x14ac:dyDescent="0.35">
      <c r="B70" s="49" t="s">
        <v>72</v>
      </c>
      <c r="C70" s="50" t="s">
        <v>73</v>
      </c>
      <c r="D70" s="51"/>
      <c r="E70" s="51"/>
      <c r="F70" s="51"/>
      <c r="G70" s="51"/>
      <c r="H70" s="52"/>
      <c r="I70" s="48" t="s">
        <v>74</v>
      </c>
      <c r="J70" s="48" t="s">
        <v>75</v>
      </c>
      <c r="K70" s="48" t="s">
        <v>76</v>
      </c>
    </row>
    <row r="71" spans="2:14" x14ac:dyDescent="0.3">
      <c r="B71" s="73">
        <v>1</v>
      </c>
      <c r="C71" s="366" t="s">
        <v>77</v>
      </c>
      <c r="D71" s="367"/>
      <c r="E71" s="367"/>
      <c r="F71" s="367"/>
      <c r="G71" s="367"/>
      <c r="H71" s="368"/>
      <c r="I71" s="53" t="s">
        <v>78</v>
      </c>
      <c r="J71" s="348" t="str">
        <f>'Talk &amp; Text'!F2</f>
        <v>Yet to be Completed</v>
      </c>
      <c r="K71" s="53"/>
    </row>
    <row r="72" spans="2:14" x14ac:dyDescent="0.3">
      <c r="B72" s="74"/>
      <c r="C72" s="360" t="s">
        <v>79</v>
      </c>
      <c r="D72" s="361"/>
      <c r="E72" s="361"/>
      <c r="F72" s="361"/>
      <c r="G72" s="361"/>
      <c r="H72" s="362"/>
      <c r="I72" s="54" t="s">
        <v>80</v>
      </c>
      <c r="J72" s="350" t="str">
        <f>'And-Rugged'!H2</f>
        <v>Yet to be Completed</v>
      </c>
      <c r="K72" s="54"/>
    </row>
    <row r="73" spans="2:14" x14ac:dyDescent="0.3">
      <c r="B73" s="74"/>
      <c r="C73" s="360" t="s">
        <v>81</v>
      </c>
      <c r="D73" s="361"/>
      <c r="E73" s="361"/>
      <c r="F73" s="361"/>
      <c r="G73" s="361"/>
      <c r="H73" s="362"/>
      <c r="I73" s="54" t="s">
        <v>82</v>
      </c>
      <c r="J73" s="350" t="str">
        <f>'And-Low'!F2</f>
        <v>Yet to be Completed</v>
      </c>
      <c r="K73" s="54"/>
      <c r="N73" s="346"/>
    </row>
    <row r="74" spans="2:14" x14ac:dyDescent="0.3">
      <c r="B74" s="74"/>
      <c r="C74" s="360" t="s">
        <v>83</v>
      </c>
      <c r="D74" s="361"/>
      <c r="E74" s="361"/>
      <c r="F74" s="361"/>
      <c r="G74" s="361"/>
      <c r="H74" s="362"/>
      <c r="I74" s="54" t="s">
        <v>84</v>
      </c>
      <c r="J74" s="350" t="str">
        <f>'And-Mid'!F2</f>
        <v>Yet to be Completed</v>
      </c>
      <c r="K74" s="54"/>
    </row>
    <row r="75" spans="2:14" x14ac:dyDescent="0.3">
      <c r="B75" s="74"/>
      <c r="C75" s="360" t="s">
        <v>85</v>
      </c>
      <c r="D75" s="361"/>
      <c r="E75" s="361"/>
      <c r="F75" s="361"/>
      <c r="G75" s="361"/>
      <c r="H75" s="362"/>
      <c r="I75" s="54" t="s">
        <v>86</v>
      </c>
      <c r="J75" s="350" t="str">
        <f>'And-High'!H2</f>
        <v>Yet to be Completed</v>
      </c>
      <c r="K75" s="54"/>
    </row>
    <row r="76" spans="2:14" x14ac:dyDescent="0.3">
      <c r="B76" s="74"/>
      <c r="C76" s="369" t="s">
        <v>87</v>
      </c>
      <c r="D76" s="370"/>
      <c r="E76" s="370"/>
      <c r="F76" s="370"/>
      <c r="G76" s="370"/>
      <c r="H76" s="371"/>
      <c r="I76" s="326" t="s">
        <v>88</v>
      </c>
      <c r="J76" s="350" t="str">
        <f>'TCO Cert Sustainable Phone'!E2</f>
        <v>Yet to be Completed</v>
      </c>
      <c r="K76" s="54"/>
    </row>
    <row r="77" spans="2:14" x14ac:dyDescent="0.3">
      <c r="B77" s="74"/>
      <c r="C77" s="360" t="s">
        <v>89</v>
      </c>
      <c r="D77" s="361"/>
      <c r="E77" s="361"/>
      <c r="F77" s="361"/>
      <c r="G77" s="361"/>
      <c r="H77" s="362"/>
      <c r="I77" s="54" t="s">
        <v>90</v>
      </c>
      <c r="J77" s="350" t="str">
        <f>'iOS-Low'!H2</f>
        <v>Yet to be Completed</v>
      </c>
      <c r="K77" s="54"/>
    </row>
    <row r="78" spans="2:14" x14ac:dyDescent="0.3">
      <c r="B78" s="74"/>
      <c r="C78" s="360" t="s">
        <v>91</v>
      </c>
      <c r="D78" s="361"/>
      <c r="E78" s="361"/>
      <c r="F78" s="361"/>
      <c r="G78" s="361"/>
      <c r="H78" s="362"/>
      <c r="I78" s="54" t="s">
        <v>92</v>
      </c>
      <c r="J78" s="350" t="str">
        <f>'iOS-Mid'!H2</f>
        <v>Yet to be Completed</v>
      </c>
      <c r="K78" s="54"/>
    </row>
    <row r="79" spans="2:14" ht="15" thickBot="1" x14ac:dyDescent="0.35">
      <c r="B79" s="74"/>
      <c r="C79" s="363" t="s">
        <v>93</v>
      </c>
      <c r="D79" s="364"/>
      <c r="E79" s="364"/>
      <c r="F79" s="364"/>
      <c r="G79" s="364"/>
      <c r="H79" s="365"/>
      <c r="I79" s="55" t="s">
        <v>94</v>
      </c>
      <c r="J79" s="351" t="str">
        <f>'iOS-High'!H2</f>
        <v>Yet to be Completed</v>
      </c>
      <c r="K79" s="55"/>
    </row>
    <row r="80" spans="2:14" ht="15" thickBot="1" x14ac:dyDescent="0.35">
      <c r="B80" s="75">
        <v>2</v>
      </c>
      <c r="C80" s="357" t="s">
        <v>95</v>
      </c>
      <c r="D80" s="358"/>
      <c r="E80" s="358"/>
      <c r="F80" s="358"/>
      <c r="G80" s="358"/>
      <c r="H80" s="359"/>
      <c r="I80" s="46" t="s">
        <v>96</v>
      </c>
      <c r="J80" s="352" t="str">
        <f>'Ancillary Equipment'!E4</f>
        <v>Yet to be Completed</v>
      </c>
      <c r="K80" s="46"/>
    </row>
    <row r="81" spans="1:11" ht="15" thickBot="1" x14ac:dyDescent="0.35">
      <c r="B81" s="76">
        <v>3</v>
      </c>
      <c r="C81" s="357" t="s">
        <v>48</v>
      </c>
      <c r="D81" s="358"/>
      <c r="E81" s="358"/>
      <c r="F81" s="358"/>
      <c r="G81" s="358"/>
      <c r="H81" s="359"/>
      <c r="I81" s="46" t="s">
        <v>97</v>
      </c>
      <c r="J81" s="352" t="str">
        <f>'Monthly Tariff Package Price'!F8</f>
        <v>Yet to be Completed</v>
      </c>
      <c r="K81" s="46"/>
    </row>
    <row r="82" spans="1:11" ht="15" thickBot="1" x14ac:dyDescent="0.35">
      <c r="B82" s="77">
        <v>4</v>
      </c>
      <c r="C82" s="357" t="s">
        <v>98</v>
      </c>
      <c r="D82" s="358"/>
      <c r="E82" s="358"/>
      <c r="F82" s="358"/>
      <c r="G82" s="358"/>
      <c r="H82" s="359"/>
      <c r="I82" s="46" t="s">
        <v>99</v>
      </c>
      <c r="J82" s="352" t="str">
        <f>'Pooled Data,MDM&amp; Onsite Support'!C4</f>
        <v>Yet to be Completed</v>
      </c>
      <c r="K82" s="46"/>
    </row>
    <row r="83" spans="1:11" ht="15" thickBot="1" x14ac:dyDescent="0.35">
      <c r="B83" s="78">
        <v>5</v>
      </c>
      <c r="C83" s="357" t="s">
        <v>100</v>
      </c>
      <c r="D83" s="358"/>
      <c r="E83" s="358"/>
      <c r="F83" s="358"/>
      <c r="G83" s="358"/>
      <c r="H83" s="359"/>
      <c r="I83" s="46" t="s">
        <v>442</v>
      </c>
      <c r="J83" s="352" t="str">
        <f>'Internatnl Calls, SMS &amp; Roaming'!F2</f>
        <v>Yet to be Completed</v>
      </c>
      <c r="K83" s="46"/>
    </row>
    <row r="84" spans="1:11" ht="15" thickBot="1" x14ac:dyDescent="0.35">
      <c r="B84" s="314">
        <v>6</v>
      </c>
      <c r="C84" s="357" t="s">
        <v>62</v>
      </c>
      <c r="D84" s="358"/>
      <c r="E84" s="358"/>
      <c r="F84" s="358"/>
      <c r="G84" s="358"/>
      <c r="H84" s="359"/>
      <c r="I84" s="313">
        <v>38</v>
      </c>
      <c r="J84" s="352" t="str">
        <f>'Standard Add-Ons'!C42</f>
        <v>Yet to be Completed</v>
      </c>
      <c r="K84" s="46"/>
    </row>
    <row r="85" spans="1:11" ht="15" thickBot="1" x14ac:dyDescent="0.35">
      <c r="B85" s="79">
        <v>7</v>
      </c>
      <c r="C85" s="357" t="s">
        <v>101</v>
      </c>
      <c r="D85" s="358"/>
      <c r="E85" s="358"/>
      <c r="F85" s="358"/>
      <c r="G85" s="358"/>
      <c r="H85" s="359"/>
      <c r="I85" s="46" t="s">
        <v>444</v>
      </c>
      <c r="J85" s="352" t="str">
        <f>'LCR &amp; Fixed To Mobile '!F2</f>
        <v>Yet to be Completed</v>
      </c>
      <c r="K85" s="46"/>
    </row>
    <row r="86" spans="1:11" s="21" customFormat="1" ht="47.7" customHeight="1" thickBot="1" x14ac:dyDescent="0.35">
      <c r="A86" s="336"/>
      <c r="B86" s="337">
        <v>8</v>
      </c>
      <c r="C86" s="372" t="s">
        <v>69</v>
      </c>
      <c r="D86" s="373"/>
      <c r="E86" s="373"/>
      <c r="F86" s="373"/>
      <c r="G86" s="373"/>
      <c r="H86" s="374"/>
      <c r="I86" s="338">
        <v>42</v>
      </c>
      <c r="J86" s="375" t="s">
        <v>102</v>
      </c>
      <c r="K86" s="376"/>
    </row>
  </sheetData>
  <mergeCells count="18">
    <mergeCell ref="C86:H86"/>
    <mergeCell ref="J86:K86"/>
    <mergeCell ref="B4:M4"/>
    <mergeCell ref="C85:H85"/>
    <mergeCell ref="C78:H78"/>
    <mergeCell ref="C79:H79"/>
    <mergeCell ref="C80:H80"/>
    <mergeCell ref="C81:H81"/>
    <mergeCell ref="C82:H82"/>
    <mergeCell ref="C83:H83"/>
    <mergeCell ref="C77:H77"/>
    <mergeCell ref="C71:H71"/>
    <mergeCell ref="C72:H72"/>
    <mergeCell ref="C73:H73"/>
    <mergeCell ref="C74:H74"/>
    <mergeCell ref="C75:H75"/>
    <mergeCell ref="C84:H84"/>
    <mergeCell ref="C76:H76"/>
  </mergeCells>
  <conditionalFormatting sqref="J71:J86">
    <cfRule type="expression" dxfId="137" priority="1">
      <formula>J71="Completed"</formula>
    </cfRule>
    <cfRule type="expression" dxfId="136" priority="2">
      <formula>J71="Yet to be Completed"</formula>
    </cfRule>
  </conditionalFormatting>
  <hyperlinks>
    <hyperlink ref="C32" location="'Prices for Evaluation'!A1" display="Click here to go the Prices For Evaluation worksheet." xr:uid="{00000000-0004-0000-0000-000000000000}"/>
    <hyperlink ref="C71" location="'Talk &amp; Text'!A1" display="Basic Free" xr:uid="{00000000-0004-0000-0000-000001000000}"/>
    <hyperlink ref="C72" location="'And-Rugged'!A1" display="Rugged Free" xr:uid="{00000000-0004-0000-0000-000002000000}"/>
    <hyperlink ref="C73" location="'And-Low'!A1" display="And-Low Free" xr:uid="{00000000-0004-0000-0000-000003000000}"/>
    <hyperlink ref="C74" location="'And-Mid'!A1" display="And-Mid Free" xr:uid="{00000000-0004-0000-0000-000004000000}"/>
    <hyperlink ref="C75" location="'And-High'!A1" display="And-High Free" xr:uid="{00000000-0004-0000-0000-000005000000}"/>
    <hyperlink ref="C77" location="'iOS-Low'!A1" display="iOS-Low Free" xr:uid="{00000000-0004-0000-0000-000006000000}"/>
    <hyperlink ref="C78" location="'iOS-Mid'!A1" display="iOS-Mid Free" xr:uid="{00000000-0004-0000-0000-000007000000}"/>
    <hyperlink ref="C79" location="'iOS-High'!A1" display="iOS-High Free" xr:uid="{00000000-0004-0000-0000-000008000000}"/>
    <hyperlink ref="C80" location="'Ancillary Equipment'!A1" display="Ancillary Equipment" xr:uid="{00000000-0004-0000-0000-000009000000}"/>
    <hyperlink ref="C81" location="'Monthly Tariff Package Price'!A1" display="Monthly Tariff Package Price" xr:uid="{00000000-0004-0000-0000-00000A000000}"/>
    <hyperlink ref="C82" location="'Pooled Data,MDM&amp; Onsite Support'!A1" display="Pooled Data,MDM and Onsite-Support" xr:uid="{00000000-0004-0000-0000-00000B000000}"/>
    <hyperlink ref="C83" location="'Inter Calls, SMS &amp; Roaming'!A1" display="International Calls, SMS Texts and Roaming" xr:uid="{00000000-0004-0000-0000-00000C000000}"/>
    <hyperlink ref="C85" location="'Premium Numbers, LCR &amp; VoIP '!A1" display="Premium Numbers, Least Cost(LC) Routing &amp; VoIP Calls" xr:uid="{00000000-0004-0000-0000-00000D000000}"/>
    <hyperlink ref="C85:H85" location="'LCR &amp; Fixed To Mobile '!A1" display="LCR &amp; Fixed To Mobile Call Termination " xr:uid="{00000000-0004-0000-0000-00000E000000}"/>
    <hyperlink ref="C83:H83" location="'Internatnl Calls, SMS &amp; Roaming'!A1" display="Internatnl Calls, SMS Texts and Roaming" xr:uid="{00000000-0004-0000-0000-00000F000000}"/>
    <hyperlink ref="C84" location="'Standard Add-Ons'!A1" display="Standard Add-Ons" xr:uid="{00000000-0004-0000-0000-000010000000}"/>
    <hyperlink ref="C76" location="'And-High'!A1" display="And-High Free" xr:uid="{00000000-0004-0000-0000-000011000000}"/>
    <hyperlink ref="C76:H76" location="'TCO Cert Sustainable Phone'!A1" display="TCO Certified Handset" xr:uid="{00000000-0004-0000-0000-000012000000}"/>
    <hyperlink ref="C86" location="'Premium Numbers, LCR &amp; VoIP '!A1" display="Premium Numbers, Least Cost(LC) Routing &amp; VoIP Calls" xr:uid="{00000000-0004-0000-0000-000013000000}"/>
    <hyperlink ref="C86:H86" location="'Coverage Solutions'!A1" display="Coverage Solutions" xr:uid="{00000000-0004-0000-0000-000014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499984740745262"/>
  </sheetPr>
  <dimension ref="A1:H23"/>
  <sheetViews>
    <sheetView showGridLines="0" zoomScale="85" zoomScaleNormal="85" workbookViewId="0"/>
  </sheetViews>
  <sheetFormatPr defaultRowHeight="14.4" x14ac:dyDescent="0.3"/>
  <cols>
    <col min="1" max="1" width="2.6640625" style="174" customWidth="1"/>
    <col min="2" max="2" width="7.33203125" customWidth="1"/>
    <col min="3" max="3" width="21.6640625" customWidth="1"/>
    <col min="4" max="4" width="37.5546875" customWidth="1"/>
    <col min="5" max="6" width="30.44140625" customWidth="1"/>
    <col min="7" max="7" width="24.44140625" customWidth="1"/>
    <col min="8" max="8" width="20.6640625" customWidth="1"/>
  </cols>
  <sheetData>
    <row r="1" spans="1:8" ht="43.2" customHeight="1" thickBot="1" x14ac:dyDescent="0.35"/>
    <row r="2" spans="1:8" ht="16.2" thickBot="1" x14ac:dyDescent="0.35">
      <c r="G2" s="226" t="s">
        <v>75</v>
      </c>
      <c r="H2" s="349" t="str">
        <f>IF(A20&lt;&gt;0,"Yet to be Completed","Completed")</f>
        <v>Yet to be Completed</v>
      </c>
    </row>
    <row r="3" spans="1:8" ht="27.6" customHeight="1" thickBot="1" x14ac:dyDescent="0.35">
      <c r="E3" s="70" t="str">
        <f>IF(E5="","A Handset Manufacturer &amp; Model Must Be Stated In Cell E5 below","")</f>
        <v>A Handset Manufacturer &amp; Model Must Be Stated In Cell E5 below</v>
      </c>
    </row>
    <row r="4" spans="1:8" ht="21.6" thickBot="1" x14ac:dyDescent="0.45">
      <c r="B4" s="390" t="s">
        <v>358</v>
      </c>
      <c r="C4" s="391"/>
      <c r="D4" s="391"/>
      <c r="E4" s="391"/>
      <c r="F4" s="391"/>
      <c r="G4" s="391"/>
      <c r="H4" s="392"/>
    </row>
    <row r="5" spans="1:8" ht="21.6" thickBot="1" x14ac:dyDescent="0.45">
      <c r="A5" s="174" t="str">
        <f>IF(E5="","x","")</f>
        <v>x</v>
      </c>
      <c r="B5" s="36"/>
      <c r="C5" s="56"/>
      <c r="D5" s="69" t="s">
        <v>335</v>
      </c>
      <c r="E5" s="397"/>
      <c r="F5" s="398"/>
      <c r="G5" s="36"/>
      <c r="H5" s="71"/>
    </row>
    <row r="6" spans="1:8" ht="47.4" thickBot="1" x14ac:dyDescent="0.35">
      <c r="B6" s="72" t="s">
        <v>314</v>
      </c>
      <c r="C6" s="227" t="s">
        <v>315</v>
      </c>
      <c r="D6" s="227" t="s">
        <v>316</v>
      </c>
      <c r="E6" s="227" t="s">
        <v>317</v>
      </c>
      <c r="F6" s="227" t="s">
        <v>41</v>
      </c>
      <c r="G6" s="227" t="s">
        <v>336</v>
      </c>
      <c r="H6" s="227" t="s">
        <v>337</v>
      </c>
    </row>
    <row r="7" spans="1:8" ht="31.8" thickBot="1" x14ac:dyDescent="0.35">
      <c r="A7" s="174" t="str">
        <f>IF(OR(E7="",F7="",G7="",H7=""),"x","")</f>
        <v>x</v>
      </c>
      <c r="B7" s="6">
        <v>13</v>
      </c>
      <c r="C7" s="9" t="s">
        <v>318</v>
      </c>
      <c r="D7" s="8" t="s">
        <v>319</v>
      </c>
      <c r="E7" s="345">
        <f>G7*(1-H7)</f>
        <v>0</v>
      </c>
      <c r="F7" s="242"/>
      <c r="G7" s="242"/>
      <c r="H7" s="177"/>
    </row>
    <row r="8" spans="1:8" ht="21.6" thickBot="1" x14ac:dyDescent="0.35">
      <c r="B8" s="226"/>
      <c r="C8" s="226"/>
      <c r="D8" s="226" t="s">
        <v>320</v>
      </c>
      <c r="E8" s="226" t="s">
        <v>321</v>
      </c>
      <c r="F8" s="226" t="s">
        <v>46</v>
      </c>
      <c r="G8" s="226" t="s">
        <v>322</v>
      </c>
      <c r="H8" s="226" t="s">
        <v>323</v>
      </c>
    </row>
    <row r="9" spans="1:8" ht="15.6" x14ac:dyDescent="0.3">
      <c r="A9" s="174" t="str">
        <f>IF(OR(E9="",F9=""),"x","")</f>
        <v>x</v>
      </c>
      <c r="B9" s="402">
        <v>14</v>
      </c>
      <c r="C9" s="403" t="s">
        <v>324</v>
      </c>
      <c r="D9" s="2" t="s">
        <v>325</v>
      </c>
      <c r="E9" s="243"/>
      <c r="F9" s="243"/>
      <c r="G9" s="317">
        <v>1</v>
      </c>
      <c r="H9" s="316">
        <f>F9*G9</f>
        <v>0</v>
      </c>
    </row>
    <row r="10" spans="1:8" ht="15.6" x14ac:dyDescent="0.3">
      <c r="A10" s="174" t="str">
        <f t="shared" ref="A10:A19" si="0">IF(OR(E10="",F10=""),"x","")</f>
        <v>x</v>
      </c>
      <c r="B10" s="393"/>
      <c r="C10" s="395"/>
      <c r="D10" s="2" t="s">
        <v>326</v>
      </c>
      <c r="E10" s="243"/>
      <c r="F10" s="243"/>
      <c r="G10" s="318">
        <v>0.1</v>
      </c>
      <c r="H10" s="316">
        <f t="shared" ref="H10:H15" si="1">F10*G10</f>
        <v>0</v>
      </c>
    </row>
    <row r="11" spans="1:8" ht="14.7" customHeight="1" x14ac:dyDescent="0.3">
      <c r="A11" s="174" t="str">
        <f t="shared" si="0"/>
        <v>x</v>
      </c>
      <c r="B11" s="393"/>
      <c r="C11" s="395"/>
      <c r="D11" s="2" t="s">
        <v>345</v>
      </c>
      <c r="E11" s="243"/>
      <c r="F11" s="243"/>
      <c r="G11" s="319">
        <v>1</v>
      </c>
      <c r="H11" s="316">
        <f t="shared" si="1"/>
        <v>0</v>
      </c>
    </row>
    <row r="12" spans="1:8" ht="15.6" customHeight="1" x14ac:dyDescent="0.3">
      <c r="A12" s="174" t="str">
        <f t="shared" si="0"/>
        <v>x</v>
      </c>
      <c r="B12" s="393"/>
      <c r="C12" s="395"/>
      <c r="D12" s="2" t="s">
        <v>346</v>
      </c>
      <c r="E12" s="243"/>
      <c r="F12" s="243"/>
      <c r="G12" s="318">
        <v>0.1</v>
      </c>
      <c r="H12" s="316">
        <f t="shared" si="1"/>
        <v>0</v>
      </c>
    </row>
    <row r="13" spans="1:8" ht="15.6" customHeight="1" x14ac:dyDescent="0.3">
      <c r="A13" s="174" t="str">
        <f t="shared" si="0"/>
        <v>x</v>
      </c>
      <c r="B13" s="393"/>
      <c r="C13" s="395"/>
      <c r="D13" s="2" t="s">
        <v>347</v>
      </c>
      <c r="E13" s="243"/>
      <c r="F13" s="243"/>
      <c r="G13" s="318">
        <v>0.05</v>
      </c>
      <c r="H13" s="316">
        <f t="shared" si="1"/>
        <v>0</v>
      </c>
    </row>
    <row r="14" spans="1:8" ht="14.7" customHeight="1" x14ac:dyDescent="0.3">
      <c r="A14" s="174" t="str">
        <f t="shared" si="0"/>
        <v>x</v>
      </c>
      <c r="B14" s="393"/>
      <c r="C14" s="395"/>
      <c r="D14" s="2" t="s">
        <v>338</v>
      </c>
      <c r="E14" s="243"/>
      <c r="F14" s="243"/>
      <c r="G14" s="318">
        <v>0.05</v>
      </c>
      <c r="H14" s="316">
        <f t="shared" si="1"/>
        <v>0</v>
      </c>
    </row>
    <row r="15" spans="1:8" ht="15.6" x14ac:dyDescent="0.3">
      <c r="A15" s="174" t="str">
        <f t="shared" si="0"/>
        <v>x</v>
      </c>
      <c r="B15" s="393"/>
      <c r="C15" s="395"/>
      <c r="D15" s="2" t="s">
        <v>339</v>
      </c>
      <c r="E15" s="243"/>
      <c r="F15" s="243"/>
      <c r="G15" s="319">
        <v>0.05</v>
      </c>
      <c r="H15" s="316">
        <f t="shared" si="1"/>
        <v>0</v>
      </c>
    </row>
    <row r="16" spans="1:8" ht="15.6" customHeight="1" x14ac:dyDescent="0.3">
      <c r="A16" s="174" t="str">
        <f t="shared" si="0"/>
        <v>x</v>
      </c>
      <c r="B16" s="393"/>
      <c r="C16" s="395"/>
      <c r="D16" s="4" t="s">
        <v>340</v>
      </c>
      <c r="E16" s="243"/>
      <c r="F16" s="243"/>
      <c r="G16" s="318">
        <v>0.05</v>
      </c>
      <c r="H16" s="316">
        <f>F16*G16</f>
        <v>0</v>
      </c>
    </row>
    <row r="17" spans="1:8" ht="15.6" x14ac:dyDescent="0.3">
      <c r="A17" s="174" t="str">
        <f t="shared" si="0"/>
        <v>x</v>
      </c>
      <c r="B17" s="393"/>
      <c r="C17" s="395"/>
      <c r="D17" s="2" t="s">
        <v>342</v>
      </c>
      <c r="E17" s="243"/>
      <c r="F17" s="243"/>
      <c r="G17" s="319">
        <v>0.01</v>
      </c>
      <c r="H17" s="316">
        <f t="shared" ref="H17" si="2">F17*G17</f>
        <v>0</v>
      </c>
    </row>
    <row r="18" spans="1:8" ht="15.6" x14ac:dyDescent="0.3">
      <c r="A18" s="174" t="str">
        <f t="shared" si="0"/>
        <v>x</v>
      </c>
      <c r="B18" s="393"/>
      <c r="C18" s="395"/>
      <c r="D18" s="2" t="s">
        <v>330</v>
      </c>
      <c r="E18" s="243"/>
      <c r="F18" s="243"/>
      <c r="G18" s="318">
        <v>0.05</v>
      </c>
      <c r="H18" s="316">
        <f>F18*G18</f>
        <v>0</v>
      </c>
    </row>
    <row r="19" spans="1:8" ht="16.2" thickBot="1" x14ac:dyDescent="0.35">
      <c r="A19" s="174" t="str">
        <f t="shared" si="0"/>
        <v>x</v>
      </c>
      <c r="B19" s="394"/>
      <c r="C19" s="396"/>
      <c r="D19" s="3" t="s">
        <v>343</v>
      </c>
      <c r="E19" s="243"/>
      <c r="F19" s="243"/>
      <c r="G19" s="318">
        <v>0.05</v>
      </c>
      <c r="H19" s="321">
        <f>F19*G19</f>
        <v>0</v>
      </c>
    </row>
    <row r="20" spans="1:8" ht="16.2" thickBot="1" x14ac:dyDescent="0.35">
      <c r="A20" s="174">
        <f>COUNTIF(A5:A19,"x")</f>
        <v>13</v>
      </c>
      <c r="D20" s="399" t="s">
        <v>331</v>
      </c>
      <c r="E20" s="400"/>
      <c r="F20" s="400"/>
      <c r="G20" s="404"/>
      <c r="H20" s="322">
        <f>SUM(H9:H19)</f>
        <v>0</v>
      </c>
    </row>
    <row r="22" spans="1:8" x14ac:dyDescent="0.3">
      <c r="D22" t="s">
        <v>332</v>
      </c>
    </row>
    <row r="23" spans="1:8" x14ac:dyDescent="0.3">
      <c r="D23" t="s">
        <v>333</v>
      </c>
    </row>
  </sheetData>
  <mergeCells count="5">
    <mergeCell ref="D20:G20"/>
    <mergeCell ref="B4:H4"/>
    <mergeCell ref="E5:F5"/>
    <mergeCell ref="B9:B19"/>
    <mergeCell ref="C9:C19"/>
  </mergeCells>
  <conditionalFormatting sqref="E5:F5">
    <cfRule type="expression" dxfId="90" priority="21">
      <formula>$E$5&lt;&gt;""</formula>
    </cfRule>
  </conditionalFormatting>
  <conditionalFormatting sqref="E9:F19">
    <cfRule type="expression" dxfId="89" priority="18">
      <formula>E9&lt;&gt;""</formula>
    </cfRule>
    <cfRule type="expression" dxfId="88" priority="19">
      <formula>E9&gt;0</formula>
    </cfRule>
  </conditionalFormatting>
  <conditionalFormatting sqref="E7:G7">
    <cfRule type="expression" dxfId="87" priority="4">
      <formula>E7&gt;0</formula>
    </cfRule>
  </conditionalFormatting>
  <conditionalFormatting sqref="E7:H7">
    <cfRule type="expression" dxfId="86" priority="3">
      <formula>E7&lt;&gt;""</formula>
    </cfRule>
  </conditionalFormatting>
  <conditionalFormatting sqref="H2">
    <cfRule type="expression" dxfId="85" priority="1">
      <formula>H2="Completed"</formula>
    </cfRule>
    <cfRule type="expression" dxfId="84" priority="2">
      <formula>H2="Yet to be Completed"</formula>
    </cfRule>
  </conditionalFormatting>
  <dataValidations count="3">
    <dataValidation type="textLength" allowBlank="1" showInputMessage="1" showErrorMessage="1" errorTitle="Invalid Entry" error="Only text (between 5 and 50 characters) can be entered in this cell" sqref="E5:F5" xr:uid="{00000000-0002-0000-0900-000000000000}">
      <formula1>5</formula1>
      <formula2>50</formula2>
    </dataValidation>
    <dataValidation type="decimal" allowBlank="1" showInputMessage="1" showErrorMessage="1" errorTitle="Invalid Format" error="Only positive numeric values can be entered in this cell - negative numbers, letters, special characters, etc. should not be entered" sqref="E7:H7 F9:F19" xr:uid="{00000000-0002-0000-0900-000001000000}">
      <formula1>0</formula1>
      <formula2>1000000</formula2>
    </dataValidation>
    <dataValidation allowBlank="1" showInputMessage="1" showErrorMessage="1" errorTitle="Invalid Format" error="Only positive numeric values can be entered in this cell - negative numbers, letters, special characters, etc. should not be entered" sqref="E9:E19" xr:uid="{00000000-0002-0000-0900-000002000000}"/>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499984740745262"/>
  </sheetPr>
  <dimension ref="A1:H23"/>
  <sheetViews>
    <sheetView showGridLines="0" zoomScale="85" zoomScaleNormal="85" workbookViewId="0"/>
  </sheetViews>
  <sheetFormatPr defaultRowHeight="14.4" x14ac:dyDescent="0.3"/>
  <cols>
    <col min="1" max="1" width="3.33203125" style="174" customWidth="1"/>
    <col min="2" max="2" width="7.33203125" customWidth="1"/>
    <col min="3" max="3" width="21.6640625" customWidth="1"/>
    <col min="4" max="4" width="37.5546875" customWidth="1"/>
    <col min="5" max="6" width="30.44140625" customWidth="1"/>
    <col min="7" max="7" width="24.44140625" customWidth="1"/>
    <col min="8" max="8" width="20.6640625" customWidth="1"/>
  </cols>
  <sheetData>
    <row r="1" spans="1:8" ht="50.1" customHeight="1" thickBot="1" x14ac:dyDescent="0.35"/>
    <row r="2" spans="1:8" ht="16.2" thickBot="1" x14ac:dyDescent="0.35">
      <c r="G2" s="226" t="s">
        <v>75</v>
      </c>
      <c r="H2" s="349" t="str">
        <f>IF(A20&lt;&gt;0,"Yet to be Completed","Completed")</f>
        <v>Yet to be Completed</v>
      </c>
    </row>
    <row r="3" spans="1:8" ht="33" customHeight="1" thickBot="1" x14ac:dyDescent="0.35">
      <c r="E3" s="70" t="str">
        <f>IF(E5="","A Handset Manufacturer &amp; Model Must Be Stated In Cell E5 below","")</f>
        <v>A Handset Manufacturer &amp; Model Must Be Stated In Cell E5 below</v>
      </c>
    </row>
    <row r="4" spans="1:8" ht="21.6" thickBot="1" x14ac:dyDescent="0.45">
      <c r="B4" s="390" t="s">
        <v>359</v>
      </c>
      <c r="C4" s="391"/>
      <c r="D4" s="391"/>
      <c r="E4" s="391"/>
      <c r="F4" s="391"/>
      <c r="G4" s="391"/>
      <c r="H4" s="392"/>
    </row>
    <row r="5" spans="1:8" ht="21.6" thickBot="1" x14ac:dyDescent="0.45">
      <c r="A5" s="174" t="str">
        <f>IF(E5="","x","")</f>
        <v>x</v>
      </c>
      <c r="B5" s="36"/>
      <c r="C5" s="56"/>
      <c r="D5" s="69" t="s">
        <v>335</v>
      </c>
      <c r="E5" s="397"/>
      <c r="F5" s="398"/>
      <c r="G5" s="36"/>
      <c r="H5" s="71"/>
    </row>
    <row r="6" spans="1:8" ht="47.4" thickBot="1" x14ac:dyDescent="0.35">
      <c r="B6" s="72" t="s">
        <v>314</v>
      </c>
      <c r="C6" s="227" t="s">
        <v>315</v>
      </c>
      <c r="D6" s="227" t="s">
        <v>316</v>
      </c>
      <c r="E6" s="227" t="s">
        <v>317</v>
      </c>
      <c r="F6" s="227" t="s">
        <v>41</v>
      </c>
      <c r="G6" s="227" t="s">
        <v>336</v>
      </c>
      <c r="H6" s="227" t="s">
        <v>337</v>
      </c>
    </row>
    <row r="7" spans="1:8" ht="31.8" thickBot="1" x14ac:dyDescent="0.35">
      <c r="A7" s="174" t="str">
        <f>IF(OR(E7="",F7="",G7="",H7=""),"x","")</f>
        <v>x</v>
      </c>
      <c r="B7" s="6">
        <v>15</v>
      </c>
      <c r="C7" s="9" t="s">
        <v>318</v>
      </c>
      <c r="D7" s="8" t="s">
        <v>319</v>
      </c>
      <c r="E7" s="242">
        <f>G7*(1-H7)</f>
        <v>0</v>
      </c>
      <c r="F7" s="242"/>
      <c r="G7" s="242"/>
      <c r="H7" s="177"/>
    </row>
    <row r="8" spans="1:8" ht="21.6" thickBot="1" x14ac:dyDescent="0.35">
      <c r="B8" s="226"/>
      <c r="C8" s="226"/>
      <c r="D8" s="226" t="s">
        <v>320</v>
      </c>
      <c r="E8" s="226" t="s">
        <v>321</v>
      </c>
      <c r="F8" s="226" t="s">
        <v>46</v>
      </c>
      <c r="G8" s="226" t="s">
        <v>322</v>
      </c>
      <c r="H8" s="226" t="s">
        <v>323</v>
      </c>
    </row>
    <row r="9" spans="1:8" ht="15.6" x14ac:dyDescent="0.3">
      <c r="A9" s="174" t="str">
        <f>IF(OR(E9="",F9=""),"x","")</f>
        <v>x</v>
      </c>
      <c r="B9" s="402">
        <v>16</v>
      </c>
      <c r="C9" s="403" t="s">
        <v>324</v>
      </c>
      <c r="D9" s="2" t="s">
        <v>325</v>
      </c>
      <c r="E9" s="243"/>
      <c r="F9" s="243"/>
      <c r="G9" s="317">
        <v>1</v>
      </c>
      <c r="H9" s="316">
        <f>F9*G9</f>
        <v>0</v>
      </c>
    </row>
    <row r="10" spans="1:8" ht="15.6" x14ac:dyDescent="0.3">
      <c r="A10" s="174" t="str">
        <f t="shared" ref="A10:A19" si="0">IF(OR(E10="",F10=""),"x","")</f>
        <v>x</v>
      </c>
      <c r="B10" s="393"/>
      <c r="C10" s="395"/>
      <c r="D10" s="2" t="s">
        <v>326</v>
      </c>
      <c r="E10" s="243"/>
      <c r="F10" s="243"/>
      <c r="G10" s="318">
        <v>0.1</v>
      </c>
      <c r="H10" s="316">
        <f t="shared" ref="H10:H15" si="1">F10*G10</f>
        <v>0</v>
      </c>
    </row>
    <row r="11" spans="1:8" ht="14.7" customHeight="1" x14ac:dyDescent="0.3">
      <c r="A11" s="174" t="str">
        <f t="shared" si="0"/>
        <v>x</v>
      </c>
      <c r="B11" s="393"/>
      <c r="C11" s="395"/>
      <c r="D11" s="2" t="s">
        <v>345</v>
      </c>
      <c r="E11" s="243"/>
      <c r="F11" s="243"/>
      <c r="G11" s="319">
        <v>1</v>
      </c>
      <c r="H11" s="316">
        <f t="shared" si="1"/>
        <v>0</v>
      </c>
    </row>
    <row r="12" spans="1:8" ht="15.6" customHeight="1" x14ac:dyDescent="0.3">
      <c r="A12" s="174" t="str">
        <f t="shared" si="0"/>
        <v>x</v>
      </c>
      <c r="B12" s="393"/>
      <c r="C12" s="395"/>
      <c r="D12" s="2" t="s">
        <v>346</v>
      </c>
      <c r="E12" s="243"/>
      <c r="F12" s="243"/>
      <c r="G12" s="318">
        <v>0.1</v>
      </c>
      <c r="H12" s="316">
        <f t="shared" si="1"/>
        <v>0</v>
      </c>
    </row>
    <row r="13" spans="1:8" ht="15.6" customHeight="1" x14ac:dyDescent="0.3">
      <c r="A13" s="174" t="str">
        <f t="shared" si="0"/>
        <v>x</v>
      </c>
      <c r="B13" s="393"/>
      <c r="C13" s="395"/>
      <c r="D13" s="2" t="s">
        <v>347</v>
      </c>
      <c r="E13" s="243"/>
      <c r="F13" s="243"/>
      <c r="G13" s="318">
        <v>0.05</v>
      </c>
      <c r="H13" s="316">
        <f t="shared" si="1"/>
        <v>0</v>
      </c>
    </row>
    <row r="14" spans="1:8" ht="14.7" customHeight="1" x14ac:dyDescent="0.3">
      <c r="A14" s="174" t="str">
        <f t="shared" si="0"/>
        <v>x</v>
      </c>
      <c r="B14" s="393"/>
      <c r="C14" s="395"/>
      <c r="D14" s="2" t="s">
        <v>338</v>
      </c>
      <c r="E14" s="243"/>
      <c r="F14" s="243"/>
      <c r="G14" s="318">
        <v>0.05</v>
      </c>
      <c r="H14" s="316">
        <f t="shared" si="1"/>
        <v>0</v>
      </c>
    </row>
    <row r="15" spans="1:8" ht="15.6" x14ac:dyDescent="0.3">
      <c r="A15" s="174" t="str">
        <f t="shared" si="0"/>
        <v>x</v>
      </c>
      <c r="B15" s="393"/>
      <c r="C15" s="395"/>
      <c r="D15" s="2" t="s">
        <v>339</v>
      </c>
      <c r="E15" s="243"/>
      <c r="F15" s="243"/>
      <c r="G15" s="319">
        <v>0.05</v>
      </c>
      <c r="H15" s="316">
        <f t="shared" si="1"/>
        <v>0</v>
      </c>
    </row>
    <row r="16" spans="1:8" ht="15.6" customHeight="1" x14ac:dyDescent="0.3">
      <c r="A16" s="174" t="str">
        <f t="shared" si="0"/>
        <v>x</v>
      </c>
      <c r="B16" s="393"/>
      <c r="C16" s="395"/>
      <c r="D16" s="4" t="s">
        <v>340</v>
      </c>
      <c r="E16" s="243"/>
      <c r="F16" s="243"/>
      <c r="G16" s="318">
        <v>0.05</v>
      </c>
      <c r="H16" s="316">
        <f>F16*G16</f>
        <v>0</v>
      </c>
    </row>
    <row r="17" spans="1:8" ht="15.6" x14ac:dyDescent="0.3">
      <c r="A17" s="174" t="str">
        <f t="shared" si="0"/>
        <v>x</v>
      </c>
      <c r="B17" s="393"/>
      <c r="C17" s="395"/>
      <c r="D17" s="2" t="s">
        <v>342</v>
      </c>
      <c r="E17" s="243"/>
      <c r="F17" s="243"/>
      <c r="G17" s="319">
        <v>0.01</v>
      </c>
      <c r="H17" s="316">
        <f t="shared" ref="H17" si="2">F17*G17</f>
        <v>0</v>
      </c>
    </row>
    <row r="18" spans="1:8" ht="15.6" x14ac:dyDescent="0.3">
      <c r="A18" s="174" t="str">
        <f t="shared" si="0"/>
        <v>x</v>
      </c>
      <c r="B18" s="393"/>
      <c r="C18" s="395"/>
      <c r="D18" s="2" t="s">
        <v>330</v>
      </c>
      <c r="E18" s="243"/>
      <c r="F18" s="243"/>
      <c r="G18" s="318">
        <v>0.05</v>
      </c>
      <c r="H18" s="316">
        <f>F18*G18</f>
        <v>0</v>
      </c>
    </row>
    <row r="19" spans="1:8" ht="16.2" thickBot="1" x14ac:dyDescent="0.35">
      <c r="A19" s="174" t="str">
        <f t="shared" si="0"/>
        <v>x</v>
      </c>
      <c r="B19" s="394"/>
      <c r="C19" s="396"/>
      <c r="D19" s="3" t="s">
        <v>343</v>
      </c>
      <c r="E19" s="243"/>
      <c r="F19" s="243"/>
      <c r="G19" s="318">
        <v>0.05</v>
      </c>
      <c r="H19" s="321">
        <f>F19*G19</f>
        <v>0</v>
      </c>
    </row>
    <row r="20" spans="1:8" ht="16.2" thickBot="1" x14ac:dyDescent="0.35">
      <c r="A20" s="174">
        <f>COUNTIF(A5:A19,"x")</f>
        <v>13</v>
      </c>
      <c r="D20" s="399" t="s">
        <v>331</v>
      </c>
      <c r="E20" s="400"/>
      <c r="F20" s="400"/>
      <c r="G20" s="404"/>
      <c r="H20" s="322">
        <f>SUM(H9:H19)</f>
        <v>0</v>
      </c>
    </row>
    <row r="22" spans="1:8" x14ac:dyDescent="0.3">
      <c r="D22" t="s">
        <v>332</v>
      </c>
    </row>
    <row r="23" spans="1:8" x14ac:dyDescent="0.3">
      <c r="D23" t="s">
        <v>333</v>
      </c>
    </row>
  </sheetData>
  <mergeCells count="5">
    <mergeCell ref="D20:G20"/>
    <mergeCell ref="B4:H4"/>
    <mergeCell ref="E5:F5"/>
    <mergeCell ref="B9:B19"/>
    <mergeCell ref="C9:C19"/>
  </mergeCells>
  <conditionalFormatting sqref="E5:F5">
    <cfRule type="expression" dxfId="83" priority="21">
      <formula>$E$5&lt;&gt;""</formula>
    </cfRule>
  </conditionalFormatting>
  <conditionalFormatting sqref="E9:F19">
    <cfRule type="expression" dxfId="82" priority="18">
      <formula>E9&lt;&gt;""</formula>
    </cfRule>
    <cfRule type="expression" dxfId="81" priority="19">
      <formula>E9&gt;0</formula>
    </cfRule>
  </conditionalFormatting>
  <conditionalFormatting sqref="E7:G7">
    <cfRule type="expression" dxfId="80" priority="2">
      <formula>E7&gt;0</formula>
    </cfRule>
  </conditionalFormatting>
  <conditionalFormatting sqref="E7:H7">
    <cfRule type="expression" dxfId="79" priority="1">
      <formula>E7&lt;&gt;""</formula>
    </cfRule>
  </conditionalFormatting>
  <conditionalFormatting sqref="H2">
    <cfRule type="expression" dxfId="78" priority="7">
      <formula>H2="Completed"</formula>
    </cfRule>
    <cfRule type="expression" dxfId="77" priority="8">
      <formula>H2="Yet to be Completed"</formula>
    </cfRule>
  </conditionalFormatting>
  <dataValidations count="3">
    <dataValidation type="textLength" allowBlank="1" showInputMessage="1" showErrorMessage="1" errorTitle="Invalid Entry" error="Only text (between 5 and 50 characters) can be entered in this cell" sqref="E5:F5" xr:uid="{00000000-0002-0000-0A00-000000000000}">
      <formula1>5</formula1>
      <formula2>50</formula2>
    </dataValidation>
    <dataValidation type="decimal" allowBlank="1" showInputMessage="1" showErrorMessage="1" errorTitle="Invalid Format" error="Only positive numeric values can be entered in this cell - negative numbers, letters, special characters, etc. should not be entered" sqref="E7:H7 F9:F19" xr:uid="{00000000-0002-0000-0A00-000001000000}">
      <formula1>0</formula1>
      <formula2>1000000</formula2>
    </dataValidation>
    <dataValidation allowBlank="1" showInputMessage="1" showErrorMessage="1" errorTitle="Invalid Format" error="Only positive numeric values can be entered in this cell - negative numbers, letters, special characters, etc. should not be entered" sqref="E9:E19" xr:uid="{00000000-0002-0000-0A00-000002000000}"/>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3" tint="-0.249977111117893"/>
  </sheetPr>
  <dimension ref="A1:F29"/>
  <sheetViews>
    <sheetView showGridLines="0" topLeftCell="A6" zoomScale="85" zoomScaleNormal="85" workbookViewId="0"/>
  </sheetViews>
  <sheetFormatPr defaultRowHeight="14.4" x14ac:dyDescent="0.3"/>
  <cols>
    <col min="1" max="1" width="6.33203125" style="174" customWidth="1"/>
    <col min="2" max="2" width="21.5546875" customWidth="1"/>
    <col min="3" max="3" width="21.6640625" customWidth="1"/>
    <col min="4" max="4" width="37.5546875" customWidth="1"/>
    <col min="5" max="5" width="30.6640625" customWidth="1"/>
  </cols>
  <sheetData>
    <row r="1" spans="1:6" ht="42.6" customHeight="1" thickBot="1" x14ac:dyDescent="0.35"/>
    <row r="2" spans="1:6" ht="21.6" thickBot="1" x14ac:dyDescent="0.45">
      <c r="B2" s="405" t="s">
        <v>445</v>
      </c>
      <c r="C2" s="406"/>
      <c r="D2" s="406"/>
      <c r="E2" s="407"/>
    </row>
    <row r="3" spans="1:6" ht="21.6" thickBot="1" x14ac:dyDescent="0.45">
      <c r="B3" s="255"/>
      <c r="C3" s="255"/>
      <c r="D3" s="255"/>
      <c r="E3" s="255"/>
    </row>
    <row r="4" spans="1:6" ht="16.2" customHeight="1" thickBot="1" x14ac:dyDescent="0.45">
      <c r="B4" s="255"/>
      <c r="C4" s="255"/>
      <c r="D4" s="226" t="s">
        <v>75</v>
      </c>
      <c r="E4" s="347" t="str">
        <f>IF(A22&lt;&gt;0,"Yet to be Completed","Completed")</f>
        <v>Yet to be Completed</v>
      </c>
    </row>
    <row r="5" spans="1:6" ht="15" thickBot="1" x14ac:dyDescent="0.35"/>
    <row r="6" spans="1:6" ht="21.6" thickBot="1" x14ac:dyDescent="0.45">
      <c r="B6" s="390" t="s">
        <v>360</v>
      </c>
      <c r="C6" s="391"/>
      <c r="D6" s="392"/>
    </row>
    <row r="7" spans="1:6" ht="21.6" thickBot="1" x14ac:dyDescent="0.45">
      <c r="A7" s="174" t="str">
        <f>IF(E7="","x","")</f>
        <v>x</v>
      </c>
      <c r="B7" s="82"/>
      <c r="C7" s="83"/>
      <c r="D7" s="84" t="s">
        <v>361</v>
      </c>
      <c r="E7" s="179"/>
      <c r="F7" s="80"/>
    </row>
    <row r="8" spans="1:6" ht="18.600000000000001" thickBot="1" x14ac:dyDescent="0.35">
      <c r="B8" s="72" t="s">
        <v>314</v>
      </c>
      <c r="C8" s="227" t="s">
        <v>315</v>
      </c>
      <c r="D8" s="227" t="s">
        <v>316</v>
      </c>
      <c r="E8" s="227" t="s">
        <v>362</v>
      </c>
    </row>
    <row r="9" spans="1:6" ht="16.2" thickBot="1" x14ac:dyDescent="0.35">
      <c r="A9" s="174" t="str">
        <f>IF(E9="","x","")</f>
        <v>x</v>
      </c>
      <c r="B9" s="10">
        <v>17</v>
      </c>
      <c r="C9" s="81" t="s">
        <v>363</v>
      </c>
      <c r="D9" s="25" t="s">
        <v>364</v>
      </c>
      <c r="E9" s="242"/>
    </row>
    <row r="10" spans="1:6" x14ac:dyDescent="0.3">
      <c r="D10" s="70" t="str">
        <f>IF(E7="","A Make &amp; Model Must Be Stated In Cell E7 above","")</f>
        <v>A Make &amp; Model Must Be Stated In Cell E7 above</v>
      </c>
    </row>
    <row r="11" spans="1:6" ht="15" thickBot="1" x14ac:dyDescent="0.35"/>
    <row r="12" spans="1:6" ht="21.6" thickBot="1" x14ac:dyDescent="0.45">
      <c r="B12" s="390" t="s">
        <v>365</v>
      </c>
      <c r="C12" s="391"/>
      <c r="D12" s="392"/>
    </row>
    <row r="13" spans="1:6" ht="21.6" thickBot="1" x14ac:dyDescent="0.45">
      <c r="A13" s="174" t="str">
        <f>IF(E13="","x","")</f>
        <v>x</v>
      </c>
      <c r="B13" s="82"/>
      <c r="C13" s="83"/>
      <c r="D13" s="84" t="s">
        <v>361</v>
      </c>
      <c r="E13" s="179"/>
      <c r="F13" s="80"/>
    </row>
    <row r="14" spans="1:6" ht="18.600000000000001" thickBot="1" x14ac:dyDescent="0.35">
      <c r="B14" s="72" t="s">
        <v>314</v>
      </c>
      <c r="C14" s="227" t="s">
        <v>315</v>
      </c>
      <c r="D14" s="227" t="s">
        <v>316</v>
      </c>
      <c r="E14" s="227" t="s">
        <v>362</v>
      </c>
    </row>
    <row r="15" spans="1:6" ht="47.4" thickBot="1" x14ac:dyDescent="0.35">
      <c r="A15" s="174" t="str">
        <f>IF(E15="","x","")</f>
        <v>x</v>
      </c>
      <c r="B15" s="10">
        <v>18</v>
      </c>
      <c r="C15" s="15" t="s">
        <v>366</v>
      </c>
      <c r="D15" s="16" t="s">
        <v>364</v>
      </c>
      <c r="E15" s="242"/>
    </row>
    <row r="16" spans="1:6" x14ac:dyDescent="0.3">
      <c r="D16" s="70" t="str">
        <f>IF(E13="","A Make &amp; Model Must Be Stated In Cell E13 above","")</f>
        <v>A Make &amp; Model Must Be Stated In Cell E13 above</v>
      </c>
    </row>
    <row r="17" spans="1:6" ht="15" thickBot="1" x14ac:dyDescent="0.35"/>
    <row r="18" spans="1:6" ht="21.6" thickBot="1" x14ac:dyDescent="0.45">
      <c r="B18" s="390" t="s">
        <v>367</v>
      </c>
      <c r="C18" s="391"/>
      <c r="D18" s="392"/>
    </row>
    <row r="19" spans="1:6" ht="21.6" thickBot="1" x14ac:dyDescent="0.45">
      <c r="A19" s="174" t="str">
        <f>IF(E19="","x","")</f>
        <v>x</v>
      </c>
      <c r="B19" s="82"/>
      <c r="C19" s="83"/>
      <c r="D19" s="84" t="s">
        <v>361</v>
      </c>
      <c r="E19" s="179"/>
      <c r="F19" s="80"/>
    </row>
    <row r="20" spans="1:6" ht="18.600000000000001" thickBot="1" x14ac:dyDescent="0.35">
      <c r="B20" s="72" t="s">
        <v>314</v>
      </c>
      <c r="C20" s="227" t="s">
        <v>315</v>
      </c>
      <c r="D20" s="227" t="s">
        <v>316</v>
      </c>
      <c r="E20" s="227" t="s">
        <v>362</v>
      </c>
    </row>
    <row r="21" spans="1:6" ht="47.4" thickBot="1" x14ac:dyDescent="0.35">
      <c r="A21" s="174" t="str">
        <f>IF(E21="","x","")</f>
        <v>x</v>
      </c>
      <c r="B21" s="10">
        <v>19</v>
      </c>
      <c r="C21" s="81" t="s">
        <v>368</v>
      </c>
      <c r="D21" s="25" t="s">
        <v>364</v>
      </c>
      <c r="E21" s="242"/>
    </row>
    <row r="22" spans="1:6" x14ac:dyDescent="0.3">
      <c r="A22" s="174">
        <f>COUNTIF(A6:A21,"x")</f>
        <v>6</v>
      </c>
      <c r="D22" s="70" t="str">
        <f>IF(E19="","A Make &amp; Model Must Be Stated In Cell E19 above","")</f>
        <v>A Make &amp; Model Must Be Stated In Cell E19 above</v>
      </c>
    </row>
    <row r="23" spans="1:6" ht="32.4" customHeight="1" x14ac:dyDescent="0.3">
      <c r="A23" s="343" t="s">
        <v>369</v>
      </c>
      <c r="D23" s="70"/>
    </row>
    <row r="24" spans="1:6" ht="15" thickBot="1" x14ac:dyDescent="0.35"/>
    <row r="25" spans="1:6" ht="21.6" thickBot="1" x14ac:dyDescent="0.45">
      <c r="B25" s="390" t="s">
        <v>370</v>
      </c>
      <c r="C25" s="391"/>
      <c r="D25" s="392"/>
    </row>
    <row r="26" spans="1:6" ht="21.6" thickBot="1" x14ac:dyDescent="0.45">
      <c r="B26" s="82"/>
      <c r="C26" s="83"/>
      <c r="D26" s="84" t="s">
        <v>371</v>
      </c>
      <c r="E26" s="179"/>
    </row>
    <row r="27" spans="1:6" ht="18.600000000000001" thickBot="1" x14ac:dyDescent="0.35">
      <c r="B27" s="72" t="s">
        <v>314</v>
      </c>
      <c r="C27" s="227" t="s">
        <v>315</v>
      </c>
      <c r="D27" s="227" t="s">
        <v>316</v>
      </c>
      <c r="E27" s="227" t="s">
        <v>362</v>
      </c>
    </row>
    <row r="28" spans="1:6" ht="16.2" thickBot="1" x14ac:dyDescent="0.35">
      <c r="B28" s="10">
        <v>20</v>
      </c>
      <c r="C28" s="81" t="s">
        <v>372</v>
      </c>
      <c r="D28" s="25" t="s">
        <v>364</v>
      </c>
      <c r="E28" s="242"/>
    </row>
    <row r="29" spans="1:6" x14ac:dyDescent="0.3">
      <c r="D29" s="70" t="s">
        <v>373</v>
      </c>
    </row>
  </sheetData>
  <mergeCells count="5">
    <mergeCell ref="B25:D25"/>
    <mergeCell ref="B2:E2"/>
    <mergeCell ref="B18:D18"/>
    <mergeCell ref="B6:D6"/>
    <mergeCell ref="B12:D12"/>
  </mergeCells>
  <conditionalFormatting sqref="E4">
    <cfRule type="expression" dxfId="76" priority="7">
      <formula>E4="Completed"</formula>
    </cfRule>
    <cfRule type="expression" dxfId="75" priority="8">
      <formula>E4="Yet to be Completed"</formula>
    </cfRule>
  </conditionalFormatting>
  <conditionalFormatting sqref="E7">
    <cfRule type="expression" dxfId="74" priority="39">
      <formula>E7&lt;&gt;""</formula>
    </cfRule>
  </conditionalFormatting>
  <conditionalFormatting sqref="E9">
    <cfRule type="expression" dxfId="73" priority="23">
      <formula>E9&lt;&gt;""</formula>
    </cfRule>
    <cfRule type="expression" dxfId="72" priority="24">
      <formula>E9&gt;0</formula>
    </cfRule>
  </conditionalFormatting>
  <conditionalFormatting sqref="E13">
    <cfRule type="expression" dxfId="71" priority="22">
      <formula>E13&lt;&gt;""</formula>
    </cfRule>
  </conditionalFormatting>
  <conditionalFormatting sqref="E15">
    <cfRule type="expression" dxfId="70" priority="19">
      <formula>E15&lt;&gt;""</formula>
    </cfRule>
    <cfRule type="expression" dxfId="69" priority="20">
      <formula>E15&gt;0</formula>
    </cfRule>
  </conditionalFormatting>
  <conditionalFormatting sqref="E19">
    <cfRule type="expression" dxfId="68" priority="18">
      <formula>E19&lt;&gt;""</formula>
    </cfRule>
  </conditionalFormatting>
  <conditionalFormatting sqref="E21">
    <cfRule type="expression" dxfId="67" priority="15">
      <formula>E21&lt;&gt;""</formula>
    </cfRule>
    <cfRule type="expression" dxfId="66" priority="16">
      <formula>E21&gt;0</formula>
    </cfRule>
  </conditionalFormatting>
  <conditionalFormatting sqref="E26">
    <cfRule type="expression" dxfId="65" priority="3">
      <formula>E26&lt;&gt;""</formula>
    </cfRule>
  </conditionalFormatting>
  <conditionalFormatting sqref="E28">
    <cfRule type="expression" dxfId="64" priority="1">
      <formula>E28&lt;&gt;""</formula>
    </cfRule>
    <cfRule type="expression" dxfId="63" priority="2">
      <formula>E28&gt;0</formula>
    </cfRule>
  </conditionalFormatting>
  <dataValidations count="2">
    <dataValidation type="textLength" allowBlank="1" showInputMessage="1" showErrorMessage="1" errorTitle="Invalid Entry" error="Only text (between 5 and 50 characters) can be entered in this cell" sqref="E7:F7 E13 E19 E26" xr:uid="{00000000-0002-0000-0B00-000000000000}">
      <formula1>5</formula1>
      <formula2>50</formula2>
    </dataValidation>
    <dataValidation type="decimal" allowBlank="1" showInputMessage="1" showErrorMessage="1" errorTitle="Invalid Format" error="Only positive numeric values can be entered in this cell - negative numbers, letters, special characters, etc. should not be entered" sqref="E9 E15 E21 E28" xr:uid="{00000000-0002-0000-0B00-000001000000}">
      <formula1>0</formula1>
      <formula2>1000000</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1" id="{40C5C10B-FB15-4151-B8F7-875D1945A4FC}">
            <xm:f>'Talk &amp; Text'!$E$5&lt;&gt;""</xm:f>
            <x14:dxf>
              <fill>
                <patternFill>
                  <fgColor rgb="FFFFFF99"/>
                  <bgColor theme="0"/>
                </patternFill>
              </fill>
            </x14:dxf>
          </x14:cfRule>
          <xm:sqref>F13</xm:sqref>
        </x14:conditionalFormatting>
        <x14:conditionalFormatting xmlns:xm="http://schemas.microsoft.com/office/excel/2006/main">
          <x14:cfRule type="expression" priority="40" id="{3F008BC5-E348-43D8-B748-9A16DC509DD3}">
            <xm:f>'Talk &amp; Text'!$E$5&lt;&gt;""</xm:f>
            <x14:dxf>
              <fill>
                <patternFill>
                  <fgColor rgb="FFFFFF99"/>
                  <bgColor theme="0"/>
                </patternFill>
              </fill>
            </x14:dxf>
          </x14:cfRule>
          <xm:sqref>F19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3" tint="0.39997558519241921"/>
  </sheetPr>
  <dimension ref="A2:L46"/>
  <sheetViews>
    <sheetView showGridLines="0" zoomScale="85" zoomScaleNormal="85" workbookViewId="0"/>
  </sheetViews>
  <sheetFormatPr defaultRowHeight="14.4" x14ac:dyDescent="0.3"/>
  <cols>
    <col min="1" max="1" width="7.5546875" style="174" customWidth="1"/>
    <col min="2" max="2" width="16.6640625" bestFit="1" customWidth="1"/>
    <col min="3" max="3" width="32.6640625" customWidth="1"/>
    <col min="4" max="4" width="8.6640625" style="174"/>
    <col min="5" max="5" width="16.6640625" customWidth="1"/>
    <col min="6" max="6" width="32.6640625" customWidth="1"/>
    <col min="7" max="7" width="8.6640625" style="174"/>
    <col min="8" max="8" width="16.6640625" customWidth="1"/>
    <col min="9" max="9" width="32.6640625" customWidth="1"/>
    <col min="10" max="10" width="8.6640625" style="174"/>
    <col min="11" max="11" width="16.6640625" customWidth="1"/>
    <col min="12" max="12" width="32.6640625" customWidth="1"/>
  </cols>
  <sheetData>
    <row r="2" spans="1:12" ht="21" x14ac:dyDescent="0.4">
      <c r="B2" s="414" t="s">
        <v>374</v>
      </c>
      <c r="C2" s="415"/>
      <c r="D2" s="415"/>
      <c r="E2" s="415"/>
      <c r="F2" s="415"/>
    </row>
    <row r="4" spans="1:12" ht="15" thickBot="1" x14ac:dyDescent="0.35"/>
    <row r="5" spans="1:12" ht="15" thickBot="1" x14ac:dyDescent="0.35">
      <c r="B5" s="408" t="s">
        <v>375</v>
      </c>
      <c r="C5" s="409"/>
    </row>
    <row r="6" spans="1:12" ht="15" thickBot="1" x14ac:dyDescent="0.35">
      <c r="B6" s="410"/>
      <c r="C6" s="411"/>
    </row>
    <row r="7" spans="1:12" ht="15" thickBot="1" x14ac:dyDescent="0.35">
      <c r="B7" s="412" t="s">
        <v>376</v>
      </c>
      <c r="C7" s="413"/>
    </row>
    <row r="8" spans="1:12" ht="15" customHeight="1" thickBot="1" x14ac:dyDescent="0.35">
      <c r="A8" s="174" t="str">
        <f>IF(C8="","x","")</f>
        <v>x</v>
      </c>
      <c r="B8" s="85" t="s">
        <v>143</v>
      </c>
      <c r="C8" s="248"/>
      <c r="E8" s="226" t="s">
        <v>75</v>
      </c>
      <c r="F8" s="349" t="str">
        <f>IF(A46&lt;&gt;0,"Yet to be Completed","Completed")</f>
        <v>Yet to be Completed</v>
      </c>
    </row>
    <row r="9" spans="1:12" ht="16.2" thickBot="1" x14ac:dyDescent="0.35">
      <c r="A9" s="174" t="str">
        <f t="shared" ref="A9:A45" si="0">IF(C9="","x","")</f>
        <v>x</v>
      </c>
      <c r="B9" s="86" t="s">
        <v>144</v>
      </c>
      <c r="C9" s="249"/>
    </row>
    <row r="10" spans="1:12" ht="15" thickBot="1" x14ac:dyDescent="0.35">
      <c r="B10" s="26"/>
      <c r="C10" s="27"/>
      <c r="D10" s="176"/>
    </row>
    <row r="11" spans="1:12" ht="15.75" customHeight="1" thickBot="1" x14ac:dyDescent="0.35">
      <c r="B11" s="408" t="s">
        <v>377</v>
      </c>
      <c r="C11" s="409"/>
      <c r="E11" s="408" t="s">
        <v>378</v>
      </c>
      <c r="F11" s="409"/>
      <c r="H11" s="408" t="s">
        <v>379</v>
      </c>
      <c r="I11" s="409"/>
      <c r="K11" s="408" t="s">
        <v>380</v>
      </c>
      <c r="L11" s="409"/>
    </row>
    <row r="12" spans="1:12" ht="15.75" customHeight="1" thickBot="1" x14ac:dyDescent="0.35">
      <c r="B12" s="410"/>
      <c r="C12" s="411"/>
      <c r="E12" s="410"/>
      <c r="F12" s="411"/>
      <c r="H12" s="410"/>
      <c r="I12" s="411"/>
      <c r="K12" s="410"/>
      <c r="L12" s="411"/>
    </row>
    <row r="13" spans="1:12" ht="15" thickBot="1" x14ac:dyDescent="0.35">
      <c r="B13" s="412" t="s">
        <v>381</v>
      </c>
      <c r="C13" s="413"/>
      <c r="E13" s="412" t="s">
        <v>382</v>
      </c>
      <c r="F13" s="413"/>
      <c r="H13" s="412" t="s">
        <v>383</v>
      </c>
      <c r="I13" s="413"/>
      <c r="K13" s="412" t="s">
        <v>384</v>
      </c>
      <c r="L13" s="413"/>
    </row>
    <row r="14" spans="1:12" ht="15.6" x14ac:dyDescent="0.3">
      <c r="A14" s="174" t="str">
        <f t="shared" si="0"/>
        <v>x</v>
      </c>
      <c r="B14" s="87" t="s">
        <v>145</v>
      </c>
      <c r="C14" s="248"/>
      <c r="D14" s="174" t="str">
        <f t="shared" ref="D14:D45" si="1">IF(F14="","x","")</f>
        <v>x</v>
      </c>
      <c r="E14" s="87" t="s">
        <v>173</v>
      </c>
      <c r="F14" s="248"/>
      <c r="G14" s="174" t="str">
        <f t="shared" ref="G14:G45" si="2">IF(I14="","x","")</f>
        <v>x</v>
      </c>
      <c r="H14" s="87" t="s">
        <v>201</v>
      </c>
      <c r="I14" s="248"/>
      <c r="J14" s="174" t="str">
        <f t="shared" ref="J14:J27" si="3">IF(L14="","x","")</f>
        <v>x</v>
      </c>
      <c r="K14" s="87" t="s">
        <v>229</v>
      </c>
      <c r="L14" s="248"/>
    </row>
    <row r="15" spans="1:12" ht="15.6" x14ac:dyDescent="0.3">
      <c r="A15" s="174" t="str">
        <f t="shared" si="0"/>
        <v>x</v>
      </c>
      <c r="B15" s="88" t="s">
        <v>146</v>
      </c>
      <c r="C15" s="250"/>
      <c r="D15" s="174" t="str">
        <f t="shared" si="1"/>
        <v>x</v>
      </c>
      <c r="E15" s="88" t="s">
        <v>174</v>
      </c>
      <c r="F15" s="250"/>
      <c r="G15" s="174" t="str">
        <f t="shared" si="2"/>
        <v>x</v>
      </c>
      <c r="H15" s="88" t="s">
        <v>202</v>
      </c>
      <c r="I15" s="250"/>
      <c r="J15" s="174" t="str">
        <f t="shared" si="3"/>
        <v>x</v>
      </c>
      <c r="K15" s="88" t="s">
        <v>230</v>
      </c>
      <c r="L15" s="250"/>
    </row>
    <row r="16" spans="1:12" ht="15.6" x14ac:dyDescent="0.3">
      <c r="A16" s="174" t="str">
        <f t="shared" si="0"/>
        <v>x</v>
      </c>
      <c r="B16" s="88" t="s">
        <v>147</v>
      </c>
      <c r="C16" s="250"/>
      <c r="D16" s="174" t="str">
        <f t="shared" si="1"/>
        <v>x</v>
      </c>
      <c r="E16" s="88" t="s">
        <v>175</v>
      </c>
      <c r="F16" s="250"/>
      <c r="G16" s="174" t="str">
        <f t="shared" si="2"/>
        <v>x</v>
      </c>
      <c r="H16" s="88" t="s">
        <v>203</v>
      </c>
      <c r="I16" s="250"/>
      <c r="J16" s="174" t="str">
        <f t="shared" si="3"/>
        <v>x</v>
      </c>
      <c r="K16" s="88" t="s">
        <v>231</v>
      </c>
      <c r="L16" s="250"/>
    </row>
    <row r="17" spans="1:12" ht="15.6" x14ac:dyDescent="0.3">
      <c r="A17" s="174" t="str">
        <f t="shared" si="0"/>
        <v>x</v>
      </c>
      <c r="B17" s="89" t="s">
        <v>148</v>
      </c>
      <c r="C17" s="250"/>
      <c r="D17" s="174" t="str">
        <f t="shared" si="1"/>
        <v>x</v>
      </c>
      <c r="E17" s="89" t="s">
        <v>176</v>
      </c>
      <c r="F17" s="250"/>
      <c r="G17" s="174" t="str">
        <f t="shared" si="2"/>
        <v>x</v>
      </c>
      <c r="H17" s="89" t="s">
        <v>204</v>
      </c>
      <c r="I17" s="250"/>
      <c r="J17" s="174" t="str">
        <f t="shared" si="3"/>
        <v>x</v>
      </c>
      <c r="K17" s="89" t="s">
        <v>232</v>
      </c>
      <c r="L17" s="250"/>
    </row>
    <row r="18" spans="1:12" ht="15.6" x14ac:dyDescent="0.3">
      <c r="A18" s="174" t="str">
        <f t="shared" si="0"/>
        <v>x</v>
      </c>
      <c r="B18" s="89" t="s">
        <v>149</v>
      </c>
      <c r="C18" s="250"/>
      <c r="D18" s="174" t="str">
        <f t="shared" si="1"/>
        <v>x</v>
      </c>
      <c r="E18" s="89" t="s">
        <v>177</v>
      </c>
      <c r="F18" s="250"/>
      <c r="G18" s="174" t="str">
        <f t="shared" si="2"/>
        <v>x</v>
      </c>
      <c r="H18" s="89" t="s">
        <v>205</v>
      </c>
      <c r="I18" s="250"/>
      <c r="J18" s="174" t="str">
        <f t="shared" si="3"/>
        <v>x</v>
      </c>
      <c r="K18" s="89" t="s">
        <v>233</v>
      </c>
      <c r="L18" s="250"/>
    </row>
    <row r="19" spans="1:12" ht="15.6" x14ac:dyDescent="0.3">
      <c r="A19" s="174" t="str">
        <f t="shared" si="0"/>
        <v>x</v>
      </c>
      <c r="B19" s="89" t="s">
        <v>150</v>
      </c>
      <c r="C19" s="250"/>
      <c r="D19" s="174" t="str">
        <f t="shared" si="1"/>
        <v>x</v>
      </c>
      <c r="E19" s="89" t="s">
        <v>178</v>
      </c>
      <c r="F19" s="250"/>
      <c r="G19" s="174" t="str">
        <f t="shared" si="2"/>
        <v>x</v>
      </c>
      <c r="H19" s="89" t="s">
        <v>206</v>
      </c>
      <c r="I19" s="250"/>
      <c r="J19" s="174" t="str">
        <f t="shared" si="3"/>
        <v>x</v>
      </c>
      <c r="K19" s="89" t="s">
        <v>234</v>
      </c>
      <c r="L19" s="250"/>
    </row>
    <row r="20" spans="1:12" ht="15.6" x14ac:dyDescent="0.3">
      <c r="A20" s="174" t="str">
        <f t="shared" si="0"/>
        <v>x</v>
      </c>
      <c r="B20" s="89" t="s">
        <v>151</v>
      </c>
      <c r="C20" s="250"/>
      <c r="D20" s="174" t="str">
        <f t="shared" si="1"/>
        <v>x</v>
      </c>
      <c r="E20" s="89" t="s">
        <v>179</v>
      </c>
      <c r="F20" s="250"/>
      <c r="G20" s="174" t="str">
        <f t="shared" si="2"/>
        <v>x</v>
      </c>
      <c r="H20" s="89" t="s">
        <v>207</v>
      </c>
      <c r="I20" s="250"/>
      <c r="J20" s="174" t="str">
        <f t="shared" si="3"/>
        <v>x</v>
      </c>
      <c r="K20" s="89" t="s">
        <v>235</v>
      </c>
      <c r="L20" s="250"/>
    </row>
    <row r="21" spans="1:12" ht="15.6" x14ac:dyDescent="0.3">
      <c r="A21" s="174" t="str">
        <f t="shared" si="0"/>
        <v>x</v>
      </c>
      <c r="B21" s="89" t="s">
        <v>152</v>
      </c>
      <c r="C21" s="250"/>
      <c r="D21" s="174" t="str">
        <f t="shared" si="1"/>
        <v>x</v>
      </c>
      <c r="E21" s="89" t="s">
        <v>180</v>
      </c>
      <c r="F21" s="250"/>
      <c r="G21" s="174" t="str">
        <f t="shared" si="2"/>
        <v>x</v>
      </c>
      <c r="H21" s="89" t="s">
        <v>208</v>
      </c>
      <c r="I21" s="250"/>
      <c r="J21" s="174" t="str">
        <f t="shared" si="3"/>
        <v>x</v>
      </c>
      <c r="K21" s="89" t="s">
        <v>236</v>
      </c>
      <c r="L21" s="250"/>
    </row>
    <row r="22" spans="1:12" ht="15.6" x14ac:dyDescent="0.3">
      <c r="A22" s="174" t="str">
        <f t="shared" si="0"/>
        <v>x</v>
      </c>
      <c r="B22" s="89" t="s">
        <v>153</v>
      </c>
      <c r="C22" s="250"/>
      <c r="D22" s="174" t="str">
        <f t="shared" si="1"/>
        <v>x</v>
      </c>
      <c r="E22" s="89" t="s">
        <v>181</v>
      </c>
      <c r="F22" s="250"/>
      <c r="G22" s="174" t="str">
        <f t="shared" si="2"/>
        <v>x</v>
      </c>
      <c r="H22" s="89" t="s">
        <v>209</v>
      </c>
      <c r="I22" s="250"/>
      <c r="J22" s="174" t="str">
        <f t="shared" si="3"/>
        <v>x</v>
      </c>
      <c r="K22" s="89" t="s">
        <v>237</v>
      </c>
      <c r="L22" s="250"/>
    </row>
    <row r="23" spans="1:12" ht="15.6" x14ac:dyDescent="0.3">
      <c r="A23" s="174" t="str">
        <f t="shared" si="0"/>
        <v>x</v>
      </c>
      <c r="B23" s="89" t="s">
        <v>154</v>
      </c>
      <c r="C23" s="250"/>
      <c r="D23" s="174" t="str">
        <f t="shared" si="1"/>
        <v>x</v>
      </c>
      <c r="E23" s="89" t="s">
        <v>182</v>
      </c>
      <c r="F23" s="250"/>
      <c r="G23" s="174" t="str">
        <f t="shared" si="2"/>
        <v>x</v>
      </c>
      <c r="H23" s="89" t="s">
        <v>210</v>
      </c>
      <c r="I23" s="250"/>
      <c r="J23" s="174" t="str">
        <f t="shared" si="3"/>
        <v>x</v>
      </c>
      <c r="K23" s="89" t="s">
        <v>238</v>
      </c>
      <c r="L23" s="250"/>
    </row>
    <row r="24" spans="1:12" ht="15.6" x14ac:dyDescent="0.3">
      <c r="A24" s="174" t="str">
        <f t="shared" si="0"/>
        <v>x</v>
      </c>
      <c r="B24" s="89" t="s">
        <v>155</v>
      </c>
      <c r="C24" s="250"/>
      <c r="D24" s="174" t="str">
        <f t="shared" si="1"/>
        <v>x</v>
      </c>
      <c r="E24" s="89" t="s">
        <v>183</v>
      </c>
      <c r="F24" s="250"/>
      <c r="G24" s="174" t="str">
        <f t="shared" si="2"/>
        <v>x</v>
      </c>
      <c r="H24" s="89" t="s">
        <v>211</v>
      </c>
      <c r="I24" s="250"/>
      <c r="J24" s="174" t="str">
        <f t="shared" si="3"/>
        <v>x</v>
      </c>
      <c r="K24" s="89" t="s">
        <v>239</v>
      </c>
      <c r="L24" s="250"/>
    </row>
    <row r="25" spans="1:12" ht="15.6" x14ac:dyDescent="0.3">
      <c r="A25" s="174" t="str">
        <f t="shared" si="0"/>
        <v>x</v>
      </c>
      <c r="B25" s="89" t="s">
        <v>156</v>
      </c>
      <c r="C25" s="250"/>
      <c r="D25" s="174" t="str">
        <f t="shared" si="1"/>
        <v>x</v>
      </c>
      <c r="E25" s="89" t="s">
        <v>184</v>
      </c>
      <c r="F25" s="250"/>
      <c r="G25" s="174" t="str">
        <f t="shared" si="2"/>
        <v>x</v>
      </c>
      <c r="H25" s="89" t="s">
        <v>212</v>
      </c>
      <c r="I25" s="250"/>
      <c r="J25" s="174" t="str">
        <f t="shared" si="3"/>
        <v>x</v>
      </c>
      <c r="K25" s="89" t="s">
        <v>240</v>
      </c>
      <c r="L25" s="250"/>
    </row>
    <row r="26" spans="1:12" ht="15.6" x14ac:dyDescent="0.3">
      <c r="A26" s="174" t="str">
        <f t="shared" si="0"/>
        <v>x</v>
      </c>
      <c r="B26" s="89" t="s">
        <v>157</v>
      </c>
      <c r="C26" s="250"/>
      <c r="D26" s="174" t="str">
        <f t="shared" si="1"/>
        <v>x</v>
      </c>
      <c r="E26" s="89" t="s">
        <v>185</v>
      </c>
      <c r="F26" s="250"/>
      <c r="G26" s="174" t="str">
        <f t="shared" si="2"/>
        <v>x</v>
      </c>
      <c r="H26" s="89" t="s">
        <v>213</v>
      </c>
      <c r="I26" s="250"/>
      <c r="J26" s="174" t="str">
        <f t="shared" si="3"/>
        <v>x</v>
      </c>
      <c r="K26" s="89" t="s">
        <v>241</v>
      </c>
      <c r="L26" s="250"/>
    </row>
    <row r="27" spans="1:12" ht="16.2" thickBot="1" x14ac:dyDescent="0.35">
      <c r="A27" s="174" t="str">
        <f t="shared" si="0"/>
        <v>x</v>
      </c>
      <c r="B27" s="90" t="s">
        <v>158</v>
      </c>
      <c r="C27" s="249"/>
      <c r="D27" s="174" t="str">
        <f t="shared" si="1"/>
        <v>x</v>
      </c>
      <c r="E27" s="90" t="s">
        <v>186</v>
      </c>
      <c r="F27" s="249"/>
      <c r="G27" s="174" t="str">
        <f t="shared" si="2"/>
        <v>x</v>
      </c>
      <c r="H27" s="90" t="s">
        <v>214</v>
      </c>
      <c r="I27" s="249"/>
      <c r="J27" s="174" t="str">
        <f t="shared" si="3"/>
        <v>x</v>
      </c>
      <c r="K27" s="90" t="s">
        <v>242</v>
      </c>
      <c r="L27" s="249"/>
    </row>
    <row r="28" spans="1:12" ht="15" thickBot="1" x14ac:dyDescent="0.35">
      <c r="B28" s="26"/>
      <c r="C28" s="27"/>
    </row>
    <row r="29" spans="1:12" ht="15" thickBot="1" x14ac:dyDescent="0.35">
      <c r="B29" s="408" t="s">
        <v>385</v>
      </c>
      <c r="C29" s="409"/>
      <c r="E29" s="408" t="s">
        <v>386</v>
      </c>
      <c r="F29" s="409"/>
      <c r="H29" s="408" t="s">
        <v>387</v>
      </c>
      <c r="I29" s="409"/>
    </row>
    <row r="30" spans="1:12" ht="18.600000000000001" thickBot="1" x14ac:dyDescent="0.35">
      <c r="B30" s="410"/>
      <c r="C30" s="411"/>
      <c r="E30" s="410"/>
      <c r="F30" s="411"/>
      <c r="H30" s="410"/>
      <c r="I30" s="411"/>
      <c r="K30" s="30"/>
      <c r="L30" s="30"/>
    </row>
    <row r="31" spans="1:12" ht="18.600000000000001" thickBot="1" x14ac:dyDescent="0.35">
      <c r="B31" s="412" t="s">
        <v>388</v>
      </c>
      <c r="C31" s="413"/>
      <c r="E31" s="412" t="s">
        <v>389</v>
      </c>
      <c r="F31" s="413"/>
      <c r="H31" s="412" t="s">
        <v>390</v>
      </c>
      <c r="I31" s="413"/>
      <c r="K31" s="31"/>
      <c r="L31" s="31"/>
    </row>
    <row r="32" spans="1:12" ht="15.6" x14ac:dyDescent="0.3">
      <c r="A32" s="174" t="str">
        <f t="shared" si="0"/>
        <v>x</v>
      </c>
      <c r="B32" s="87" t="s">
        <v>159</v>
      </c>
      <c r="C32" s="248"/>
      <c r="D32" s="174" t="str">
        <f t="shared" si="1"/>
        <v>x</v>
      </c>
      <c r="E32" s="87" t="s">
        <v>187</v>
      </c>
      <c r="F32" s="248"/>
      <c r="G32" s="174" t="str">
        <f t="shared" si="2"/>
        <v>x</v>
      </c>
      <c r="H32" s="87" t="s">
        <v>215</v>
      </c>
      <c r="I32" s="248"/>
      <c r="K32" s="32"/>
      <c r="L32" s="33"/>
    </row>
    <row r="33" spans="1:12" ht="15.6" x14ac:dyDescent="0.3">
      <c r="A33" s="174" t="str">
        <f t="shared" si="0"/>
        <v>x</v>
      </c>
      <c r="B33" s="88" t="s">
        <v>160</v>
      </c>
      <c r="C33" s="250"/>
      <c r="D33" s="174" t="str">
        <f t="shared" si="1"/>
        <v>x</v>
      </c>
      <c r="E33" s="88" t="s">
        <v>188</v>
      </c>
      <c r="F33" s="250"/>
      <c r="G33" s="174" t="str">
        <f t="shared" si="2"/>
        <v>x</v>
      </c>
      <c r="H33" s="88" t="s">
        <v>216</v>
      </c>
      <c r="I33" s="250"/>
      <c r="K33" s="28"/>
      <c r="L33" s="29"/>
    </row>
    <row r="34" spans="1:12" ht="15.6" x14ac:dyDescent="0.3">
      <c r="A34" s="174" t="str">
        <f t="shared" si="0"/>
        <v>x</v>
      </c>
      <c r="B34" s="88" t="s">
        <v>161</v>
      </c>
      <c r="C34" s="250"/>
      <c r="D34" s="174" t="str">
        <f t="shared" si="1"/>
        <v>x</v>
      </c>
      <c r="E34" s="88" t="s">
        <v>189</v>
      </c>
      <c r="F34" s="250"/>
      <c r="G34" s="174" t="str">
        <f t="shared" si="2"/>
        <v>x</v>
      </c>
      <c r="H34" s="88" t="s">
        <v>217</v>
      </c>
      <c r="I34" s="250"/>
      <c r="K34" s="28"/>
      <c r="L34" s="29"/>
    </row>
    <row r="35" spans="1:12" ht="15.6" x14ac:dyDescent="0.3">
      <c r="A35" s="174" t="str">
        <f t="shared" si="0"/>
        <v>x</v>
      </c>
      <c r="B35" s="89" t="s">
        <v>162</v>
      </c>
      <c r="C35" s="250"/>
      <c r="D35" s="174" t="str">
        <f t="shared" si="1"/>
        <v>x</v>
      </c>
      <c r="E35" s="89" t="s">
        <v>190</v>
      </c>
      <c r="F35" s="250"/>
      <c r="G35" s="174" t="str">
        <f t="shared" si="2"/>
        <v>x</v>
      </c>
      <c r="H35" s="89" t="s">
        <v>218</v>
      </c>
      <c r="I35" s="250"/>
      <c r="K35" s="28"/>
      <c r="L35" s="29"/>
    </row>
    <row r="36" spans="1:12" ht="15.6" x14ac:dyDescent="0.3">
      <c r="A36" s="174" t="str">
        <f t="shared" si="0"/>
        <v>x</v>
      </c>
      <c r="B36" s="89" t="s">
        <v>163</v>
      </c>
      <c r="C36" s="250"/>
      <c r="D36" s="174" t="str">
        <f t="shared" si="1"/>
        <v>x</v>
      </c>
      <c r="E36" s="89" t="s">
        <v>191</v>
      </c>
      <c r="F36" s="250"/>
      <c r="G36" s="174" t="str">
        <f t="shared" si="2"/>
        <v>x</v>
      </c>
      <c r="H36" s="89" t="s">
        <v>219</v>
      </c>
      <c r="I36" s="250"/>
      <c r="K36" s="26"/>
      <c r="L36" s="27"/>
    </row>
    <row r="37" spans="1:12" ht="15.6" x14ac:dyDescent="0.3">
      <c r="A37" s="174" t="str">
        <f t="shared" si="0"/>
        <v>x</v>
      </c>
      <c r="B37" s="89" t="s">
        <v>164</v>
      </c>
      <c r="C37" s="250"/>
      <c r="D37" s="174" t="str">
        <f t="shared" si="1"/>
        <v>x</v>
      </c>
      <c r="E37" s="89" t="s">
        <v>192</v>
      </c>
      <c r="F37" s="250"/>
      <c r="G37" s="174" t="str">
        <f t="shared" si="2"/>
        <v>x</v>
      </c>
      <c r="H37" s="89" t="s">
        <v>220</v>
      </c>
      <c r="I37" s="250"/>
      <c r="K37" s="26"/>
      <c r="L37" s="27"/>
    </row>
    <row r="38" spans="1:12" ht="15.6" x14ac:dyDescent="0.3">
      <c r="A38" s="174" t="str">
        <f t="shared" si="0"/>
        <v>x</v>
      </c>
      <c r="B38" s="89" t="s">
        <v>165</v>
      </c>
      <c r="C38" s="250"/>
      <c r="D38" s="174" t="str">
        <f t="shared" si="1"/>
        <v>x</v>
      </c>
      <c r="E38" s="89" t="s">
        <v>193</v>
      </c>
      <c r="F38" s="250"/>
      <c r="G38" s="174" t="str">
        <f t="shared" si="2"/>
        <v>x</v>
      </c>
      <c r="H38" s="89" t="s">
        <v>221</v>
      </c>
      <c r="I38" s="250"/>
      <c r="K38" s="26"/>
      <c r="L38" s="27"/>
    </row>
    <row r="39" spans="1:12" ht="15.6" x14ac:dyDescent="0.3">
      <c r="A39" s="174" t="str">
        <f t="shared" si="0"/>
        <v>x</v>
      </c>
      <c r="B39" s="89" t="s">
        <v>166</v>
      </c>
      <c r="C39" s="250"/>
      <c r="D39" s="174" t="str">
        <f t="shared" si="1"/>
        <v>x</v>
      </c>
      <c r="E39" s="89" t="s">
        <v>194</v>
      </c>
      <c r="F39" s="250"/>
      <c r="G39" s="174" t="str">
        <f t="shared" si="2"/>
        <v>x</v>
      </c>
      <c r="H39" s="89" t="s">
        <v>222</v>
      </c>
      <c r="I39" s="250"/>
      <c r="K39" s="26"/>
      <c r="L39" s="27"/>
    </row>
    <row r="40" spans="1:12" ht="15.6" x14ac:dyDescent="0.3">
      <c r="A40" s="174" t="str">
        <f t="shared" si="0"/>
        <v>x</v>
      </c>
      <c r="B40" s="89" t="s">
        <v>167</v>
      </c>
      <c r="C40" s="250"/>
      <c r="D40" s="174" t="str">
        <f t="shared" si="1"/>
        <v>x</v>
      </c>
      <c r="E40" s="89" t="s">
        <v>195</v>
      </c>
      <c r="F40" s="250"/>
      <c r="G40" s="174" t="str">
        <f t="shared" si="2"/>
        <v>x</v>
      </c>
      <c r="H40" s="89" t="s">
        <v>223</v>
      </c>
      <c r="I40" s="250"/>
      <c r="K40" s="26"/>
      <c r="L40" s="27"/>
    </row>
    <row r="41" spans="1:12" ht="15.6" x14ac:dyDescent="0.3">
      <c r="A41" s="174" t="str">
        <f t="shared" si="0"/>
        <v>x</v>
      </c>
      <c r="B41" s="89" t="s">
        <v>168</v>
      </c>
      <c r="C41" s="250"/>
      <c r="D41" s="174" t="str">
        <f t="shared" si="1"/>
        <v>x</v>
      </c>
      <c r="E41" s="89" t="s">
        <v>196</v>
      </c>
      <c r="F41" s="250"/>
      <c r="G41" s="174" t="str">
        <f t="shared" si="2"/>
        <v>x</v>
      </c>
      <c r="H41" s="89" t="s">
        <v>224</v>
      </c>
      <c r="I41" s="250"/>
      <c r="K41" s="26"/>
      <c r="L41" s="27"/>
    </row>
    <row r="42" spans="1:12" ht="15.6" x14ac:dyDescent="0.3">
      <c r="A42" s="174" t="str">
        <f t="shared" si="0"/>
        <v>x</v>
      </c>
      <c r="B42" s="89" t="s">
        <v>169</v>
      </c>
      <c r="C42" s="250"/>
      <c r="D42" s="174" t="str">
        <f t="shared" si="1"/>
        <v>x</v>
      </c>
      <c r="E42" s="89" t="s">
        <v>197</v>
      </c>
      <c r="F42" s="250"/>
      <c r="G42" s="174" t="str">
        <f t="shared" si="2"/>
        <v>x</v>
      </c>
      <c r="H42" s="89" t="s">
        <v>225</v>
      </c>
      <c r="I42" s="250"/>
      <c r="K42" s="26"/>
      <c r="L42" s="27"/>
    </row>
    <row r="43" spans="1:12" ht="15.6" x14ac:dyDescent="0.3">
      <c r="A43" s="174" t="str">
        <f t="shared" si="0"/>
        <v>x</v>
      </c>
      <c r="B43" s="89" t="s">
        <v>170</v>
      </c>
      <c r="C43" s="250"/>
      <c r="D43" s="174" t="str">
        <f t="shared" si="1"/>
        <v>x</v>
      </c>
      <c r="E43" s="89" t="s">
        <v>198</v>
      </c>
      <c r="F43" s="250"/>
      <c r="G43" s="174" t="str">
        <f t="shared" si="2"/>
        <v>x</v>
      </c>
      <c r="H43" s="89" t="s">
        <v>226</v>
      </c>
      <c r="I43" s="250"/>
      <c r="K43" s="26"/>
      <c r="L43" s="27"/>
    </row>
    <row r="44" spans="1:12" ht="15.6" x14ac:dyDescent="0.3">
      <c r="A44" s="174" t="str">
        <f t="shared" si="0"/>
        <v>x</v>
      </c>
      <c r="B44" s="89" t="s">
        <v>171</v>
      </c>
      <c r="C44" s="250"/>
      <c r="D44" s="174" t="str">
        <f t="shared" si="1"/>
        <v>x</v>
      </c>
      <c r="E44" s="89" t="s">
        <v>199</v>
      </c>
      <c r="F44" s="250"/>
      <c r="G44" s="174" t="str">
        <f t="shared" si="2"/>
        <v>x</v>
      </c>
      <c r="H44" s="89" t="s">
        <v>227</v>
      </c>
      <c r="I44" s="250"/>
      <c r="K44" s="26"/>
      <c r="L44" s="27"/>
    </row>
    <row r="45" spans="1:12" ht="16.2" thickBot="1" x14ac:dyDescent="0.35">
      <c r="A45" s="174" t="str">
        <f t="shared" si="0"/>
        <v>x</v>
      </c>
      <c r="B45" s="90" t="s">
        <v>172</v>
      </c>
      <c r="C45" s="249"/>
      <c r="D45" s="174" t="str">
        <f t="shared" si="1"/>
        <v>x</v>
      </c>
      <c r="E45" s="90" t="s">
        <v>200</v>
      </c>
      <c r="F45" s="249"/>
      <c r="G45" s="174" t="str">
        <f t="shared" si="2"/>
        <v>x</v>
      </c>
      <c r="H45" s="90" t="s">
        <v>228</v>
      </c>
      <c r="I45" s="249"/>
      <c r="K45" s="26"/>
      <c r="L45" s="27"/>
    </row>
    <row r="46" spans="1:12" x14ac:dyDescent="0.3">
      <c r="A46" s="175">
        <f>COUNTIF(A8:A45,"x")+COUNTIF(D14:D45,"x")+COUNTIF(G14:G45,"x")+COUNTIF(J14:J27,"x")</f>
        <v>100</v>
      </c>
      <c r="K46" s="26"/>
      <c r="L46" s="27"/>
    </row>
  </sheetData>
  <mergeCells count="17">
    <mergeCell ref="B2:F2"/>
    <mergeCell ref="H11:I12"/>
    <mergeCell ref="H13:I13"/>
    <mergeCell ref="H29:I30"/>
    <mergeCell ref="H31:I31"/>
    <mergeCell ref="B31:C31"/>
    <mergeCell ref="E31:F31"/>
    <mergeCell ref="B5:C6"/>
    <mergeCell ref="B7:C7"/>
    <mergeCell ref="K11:L12"/>
    <mergeCell ref="K13:L13"/>
    <mergeCell ref="E11:F12"/>
    <mergeCell ref="E13:F13"/>
    <mergeCell ref="B29:C30"/>
    <mergeCell ref="E29:F30"/>
    <mergeCell ref="B11:C12"/>
    <mergeCell ref="B13:C13"/>
  </mergeCells>
  <conditionalFormatting sqref="C8:C9">
    <cfRule type="expression" dxfId="60" priority="61">
      <formula>C8&lt;&gt;""</formula>
    </cfRule>
    <cfRule type="expression" dxfId="59" priority="62">
      <formula>C8&gt;0</formula>
    </cfRule>
  </conditionalFormatting>
  <conditionalFormatting sqref="C14:C27">
    <cfRule type="expression" dxfId="58" priority="53">
      <formula>C14&lt;&gt;""</formula>
    </cfRule>
    <cfRule type="expression" dxfId="57" priority="54">
      <formula>C14&gt;0</formula>
    </cfRule>
  </conditionalFormatting>
  <conditionalFormatting sqref="C32:C45">
    <cfRule type="expression" dxfId="56" priority="29">
      <formula>C32&lt;&gt;""</formula>
    </cfRule>
    <cfRule type="expression" dxfId="55" priority="30">
      <formula>C32&gt;0</formula>
    </cfRule>
  </conditionalFormatting>
  <conditionalFormatting sqref="F8">
    <cfRule type="expression" dxfId="54" priority="64">
      <formula>F8="Completed"</formula>
    </cfRule>
    <cfRule type="expression" dxfId="53" priority="65">
      <formula>F8="Yet to be Completed"</formula>
    </cfRule>
  </conditionalFormatting>
  <conditionalFormatting sqref="F14:F27">
    <cfRule type="expression" dxfId="52" priority="3">
      <formula>F14&lt;&gt;""</formula>
    </cfRule>
    <cfRule type="expression" dxfId="51" priority="4">
      <formula>F14&gt;0</formula>
    </cfRule>
  </conditionalFormatting>
  <conditionalFormatting sqref="F32:F45">
    <cfRule type="expression" dxfId="50" priority="1">
      <formula>F32&lt;&gt;""</formula>
    </cfRule>
    <cfRule type="expression" dxfId="49" priority="2">
      <formula>F32&gt;0</formula>
    </cfRule>
  </conditionalFormatting>
  <conditionalFormatting sqref="I14:I27">
    <cfRule type="expression" dxfId="48" priority="37">
      <formula>I14&lt;&gt;""</formula>
    </cfRule>
    <cfRule type="expression" dxfId="47" priority="38">
      <formula>I14&gt;0</formula>
    </cfRule>
  </conditionalFormatting>
  <conditionalFormatting sqref="I32:I45">
    <cfRule type="expression" dxfId="46" priority="13">
      <formula>I32&lt;&gt;""</formula>
    </cfRule>
    <cfRule type="expression" dxfId="45" priority="14">
      <formula>I32&gt;0</formula>
    </cfRule>
  </conditionalFormatting>
  <conditionalFormatting sqref="L14:L27">
    <cfRule type="expression" dxfId="44" priority="5">
      <formula>L14&lt;&gt;""</formula>
    </cfRule>
    <cfRule type="expression" dxfId="43" priority="6">
      <formula>L14&gt;0</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C8:C9 F32:F45 L14:L27 C32:C45 I14:I27 C14:C27 F14:F27 I32:I45" xr:uid="{00000000-0002-0000-0C00-000000000000}">
      <formula1>0</formula1>
      <formula2>1000000</formula2>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5" tint="-0.499984740745262"/>
  </sheetPr>
  <dimension ref="A1:E25"/>
  <sheetViews>
    <sheetView showGridLines="0" zoomScale="85" zoomScaleNormal="85" workbookViewId="0"/>
  </sheetViews>
  <sheetFormatPr defaultRowHeight="14.4" x14ac:dyDescent="0.3"/>
  <cols>
    <col min="1" max="1" width="8.6640625" style="174"/>
    <col min="2" max="2" width="37.33203125" customWidth="1"/>
    <col min="3" max="3" width="59.5546875" customWidth="1"/>
  </cols>
  <sheetData>
    <row r="1" spans="1:5" ht="52.2" customHeight="1" thickBot="1" x14ac:dyDescent="0.35"/>
    <row r="2" spans="1:5" ht="21.6" thickBot="1" x14ac:dyDescent="0.45">
      <c r="B2" s="405" t="s">
        <v>391</v>
      </c>
      <c r="C2" s="407"/>
      <c r="D2" s="96"/>
      <c r="E2" s="96"/>
    </row>
    <row r="3" spans="1:5" ht="15" thickBot="1" x14ac:dyDescent="0.35"/>
    <row r="4" spans="1:5" ht="16.2" thickBot="1" x14ac:dyDescent="0.35">
      <c r="B4" s="226" t="s">
        <v>75</v>
      </c>
      <c r="C4" s="349" t="str">
        <f>IF(A25&lt;&gt;0,"Yet to be Completed","Completed")</f>
        <v>Yet to be Completed</v>
      </c>
    </row>
    <row r="5" spans="1:5" ht="15" thickBot="1" x14ac:dyDescent="0.35"/>
    <row r="6" spans="1:5" ht="24" thickBot="1" x14ac:dyDescent="0.5">
      <c r="B6" s="381" t="s">
        <v>50</v>
      </c>
      <c r="C6" s="383"/>
    </row>
    <row r="7" spans="1:5" ht="15" thickBot="1" x14ac:dyDescent="0.35">
      <c r="B7" s="61" t="s">
        <v>392</v>
      </c>
      <c r="C7" s="91" t="s">
        <v>255</v>
      </c>
    </row>
    <row r="8" spans="1:5" ht="15.6" x14ac:dyDescent="0.3">
      <c r="A8" s="174" t="str">
        <f>IF(C8="","x","")</f>
        <v>x</v>
      </c>
      <c r="B8" s="92" t="s">
        <v>256</v>
      </c>
      <c r="C8" s="248"/>
    </row>
    <row r="9" spans="1:5" ht="15.6" x14ac:dyDescent="0.3">
      <c r="A9" s="174" t="str">
        <f>IF(C9="","x","")</f>
        <v>x</v>
      </c>
      <c r="B9" s="93" t="s">
        <v>257</v>
      </c>
      <c r="C9" s="250"/>
    </row>
    <row r="10" spans="1:5" ht="15.6" x14ac:dyDescent="0.3">
      <c r="A10" s="174" t="str">
        <f>IF(C10="","x","")</f>
        <v>x</v>
      </c>
      <c r="B10" s="93" t="s">
        <v>258</v>
      </c>
      <c r="C10" s="250"/>
    </row>
    <row r="11" spans="1:5" ht="15.6" x14ac:dyDescent="0.3">
      <c r="A11" s="174" t="str">
        <f>IF(C11="","x","")</f>
        <v>x</v>
      </c>
      <c r="B11" s="93" t="s">
        <v>259</v>
      </c>
      <c r="C11" s="250"/>
    </row>
    <row r="12" spans="1:5" ht="16.2" thickBot="1" x14ac:dyDescent="0.35">
      <c r="A12" s="174" t="str">
        <f>IF(C12="","x","")</f>
        <v>x</v>
      </c>
      <c r="B12" s="94" t="s">
        <v>260</v>
      </c>
      <c r="C12" s="249"/>
    </row>
    <row r="13" spans="1:5" ht="15" thickBot="1" x14ac:dyDescent="0.35">
      <c r="B13" s="11"/>
      <c r="C13" s="19"/>
    </row>
    <row r="14" spans="1:5" ht="15" thickBot="1" x14ac:dyDescent="0.35">
      <c r="B14" s="11"/>
      <c r="C14" s="19"/>
    </row>
    <row r="15" spans="1:5" ht="24" thickBot="1" x14ac:dyDescent="0.5">
      <c r="B15" s="381" t="s">
        <v>52</v>
      </c>
      <c r="C15" s="383"/>
    </row>
    <row r="16" spans="1:5" ht="15" thickBot="1" x14ac:dyDescent="0.35">
      <c r="B16" s="61" t="s">
        <v>393</v>
      </c>
      <c r="C16" s="91" t="s">
        <v>262</v>
      </c>
    </row>
    <row r="17" spans="1:3" ht="20.100000000000001" customHeight="1" thickBot="1" x14ac:dyDescent="0.35">
      <c r="A17" s="174" t="str">
        <f>IF(C17="","x","")</f>
        <v>x</v>
      </c>
      <c r="B17" s="22" t="s">
        <v>263</v>
      </c>
      <c r="C17" s="242"/>
    </row>
    <row r="18" spans="1:3" ht="20.100000000000001" customHeight="1" thickBot="1" x14ac:dyDescent="0.35">
      <c r="B18" s="61" t="s">
        <v>394</v>
      </c>
      <c r="C18" s="95" t="s">
        <v>265</v>
      </c>
    </row>
    <row r="19" spans="1:3" ht="20.100000000000001" customHeight="1" thickBot="1" x14ac:dyDescent="0.35">
      <c r="A19" s="174" t="str">
        <f>IF(C19="","x","")</f>
        <v>x</v>
      </c>
      <c r="B19" s="23" t="s">
        <v>266</v>
      </c>
      <c r="C19" s="242"/>
    </row>
    <row r="20" spans="1:3" x14ac:dyDescent="0.3">
      <c r="B20" s="34"/>
      <c r="C20" s="35"/>
    </row>
    <row r="21" spans="1:3" ht="15" thickBot="1" x14ac:dyDescent="0.35">
      <c r="B21" s="34"/>
      <c r="C21" s="35"/>
    </row>
    <row r="22" spans="1:3" ht="24" thickBot="1" x14ac:dyDescent="0.35">
      <c r="B22" s="384" t="s">
        <v>56</v>
      </c>
      <c r="C22" s="386"/>
    </row>
    <row r="23" spans="1:3" ht="15" thickBot="1" x14ac:dyDescent="0.35">
      <c r="B23" s="61" t="s">
        <v>395</v>
      </c>
      <c r="C23" s="61" t="s">
        <v>268</v>
      </c>
    </row>
    <row r="24" spans="1:3" ht="20.100000000000001" customHeight="1" thickBot="1" x14ac:dyDescent="0.35">
      <c r="A24" s="174" t="str">
        <f>IF(C24="","x","")</f>
        <v>x</v>
      </c>
      <c r="B24" s="17" t="s">
        <v>269</v>
      </c>
      <c r="C24" s="242"/>
    </row>
    <row r="25" spans="1:3" x14ac:dyDescent="0.3">
      <c r="A25" s="175">
        <f>COUNTIF(A8:A24,"x")</f>
        <v>8</v>
      </c>
    </row>
  </sheetData>
  <mergeCells count="4">
    <mergeCell ref="B6:C6"/>
    <mergeCell ref="B15:C15"/>
    <mergeCell ref="B22:C22"/>
    <mergeCell ref="B2:C2"/>
  </mergeCells>
  <conditionalFormatting sqref="C4">
    <cfRule type="expression" dxfId="42" priority="1">
      <formula>C4="Completed"</formula>
    </cfRule>
    <cfRule type="expression" dxfId="41" priority="2">
      <formula>C4="Yet to be Completed"</formula>
    </cfRule>
  </conditionalFormatting>
  <conditionalFormatting sqref="C8:C12">
    <cfRule type="expression" dxfId="40" priority="18">
      <formula>C8&lt;&gt;""</formula>
    </cfRule>
    <cfRule type="expression" dxfId="39" priority="19">
      <formula>C8&gt;0</formula>
    </cfRule>
  </conditionalFormatting>
  <conditionalFormatting sqref="C17">
    <cfRule type="expression" dxfId="38" priority="13">
      <formula>C17&lt;&gt;""</formula>
    </cfRule>
    <cfRule type="expression" dxfId="37" priority="14">
      <formula>C17&gt;0</formula>
    </cfRule>
  </conditionalFormatting>
  <conditionalFormatting sqref="C19">
    <cfRule type="expression" dxfId="36" priority="8">
      <formula>C19&lt;&gt;""</formula>
    </cfRule>
    <cfRule type="expression" dxfId="35" priority="9">
      <formula>C19&gt;0</formula>
    </cfRule>
  </conditionalFormatting>
  <conditionalFormatting sqref="C24">
    <cfRule type="expression" dxfId="34" priority="3">
      <formula>C24&lt;&gt;""</formula>
    </cfRule>
    <cfRule type="expression" dxfId="33" priority="4">
      <formula>C24&gt;0</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C8:C12 C17 C19 C24" xr:uid="{00000000-0002-0000-0D00-000000000000}">
      <formula1>0</formula1>
      <formula2>1000000</formula2>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5" tint="-0.249977111117893"/>
  </sheetPr>
  <dimension ref="A1:F79"/>
  <sheetViews>
    <sheetView showGridLines="0" zoomScale="85" zoomScaleNormal="85" workbookViewId="0">
      <selection activeCell="E1" sqref="E1:F1"/>
    </sheetView>
  </sheetViews>
  <sheetFormatPr defaultRowHeight="14.4" x14ac:dyDescent="0.3"/>
  <cols>
    <col min="1" max="1" width="8.6640625" style="174"/>
    <col min="2" max="2" width="30" customWidth="1"/>
    <col min="3" max="3" width="50.6640625" customWidth="1"/>
    <col min="4" max="4" width="8.6640625" style="174"/>
    <col min="5" max="5" width="30.6640625" customWidth="1"/>
    <col min="6" max="6" width="50.6640625" customWidth="1"/>
  </cols>
  <sheetData>
    <row r="1" spans="1:6" ht="52.2" customHeight="1" thickBot="1" x14ac:dyDescent="0.35">
      <c r="E1" s="416" t="s">
        <v>396</v>
      </c>
      <c r="F1" s="416"/>
    </row>
    <row r="2" spans="1:6" ht="21.6" thickBot="1" x14ac:dyDescent="0.45">
      <c r="B2" s="405" t="s">
        <v>446</v>
      </c>
      <c r="C2" s="407"/>
      <c r="D2" s="96"/>
      <c r="E2" s="226" t="s">
        <v>75</v>
      </c>
      <c r="F2" s="349" t="str">
        <f>IF(A54&lt;&gt;0,"Yet to be Completed","Completed")</f>
        <v>Yet to be Completed</v>
      </c>
    </row>
    <row r="4" spans="1:6" ht="15" thickBot="1" x14ac:dyDescent="0.35"/>
    <row r="5" spans="1:6" ht="18.600000000000001" thickBot="1" x14ac:dyDescent="0.4">
      <c r="B5" s="417" t="s">
        <v>397</v>
      </c>
      <c r="C5" s="418"/>
      <c r="E5" s="417" t="s">
        <v>398</v>
      </c>
      <c r="F5" s="418"/>
    </row>
    <row r="6" spans="1:6" ht="29.4" thickBot="1" x14ac:dyDescent="0.35">
      <c r="B6" s="61" t="s">
        <v>271</v>
      </c>
      <c r="C6" s="61" t="s">
        <v>399</v>
      </c>
      <c r="E6" s="61" t="s">
        <v>298</v>
      </c>
      <c r="F6" s="61" t="s">
        <v>399</v>
      </c>
    </row>
    <row r="7" spans="1:6" ht="15" customHeight="1" x14ac:dyDescent="0.3">
      <c r="A7" s="174" t="str">
        <f>IF(C7="","x","")</f>
        <v>x</v>
      </c>
      <c r="B7" s="98" t="s">
        <v>273</v>
      </c>
      <c r="C7" s="248"/>
      <c r="D7" s="174" t="str">
        <f>IF(F7="","x","")</f>
        <v>x</v>
      </c>
      <c r="E7" s="98" t="s">
        <v>273</v>
      </c>
      <c r="F7" s="248"/>
    </row>
    <row r="8" spans="1:6" ht="15" customHeight="1" x14ac:dyDescent="0.3">
      <c r="A8" s="174" t="str">
        <f t="shared" ref="A8:A53" si="0">IF(C8="","x","")</f>
        <v>x</v>
      </c>
      <c r="B8" s="99" t="s">
        <v>274</v>
      </c>
      <c r="C8" s="250"/>
      <c r="D8" s="174" t="str">
        <f t="shared" ref="D8:D53" si="1">IF(F8="","x","")</f>
        <v>x</v>
      </c>
      <c r="E8" s="99" t="s">
        <v>274</v>
      </c>
      <c r="F8" s="250"/>
    </row>
    <row r="9" spans="1:6" ht="15" customHeight="1" x14ac:dyDescent="0.3">
      <c r="A9" s="174" t="str">
        <f t="shared" si="0"/>
        <v>x</v>
      </c>
      <c r="B9" s="99" t="s">
        <v>275</v>
      </c>
      <c r="C9" s="250"/>
      <c r="D9" s="174" t="str">
        <f t="shared" si="1"/>
        <v>x</v>
      </c>
      <c r="E9" s="99" t="s">
        <v>275</v>
      </c>
      <c r="F9" s="250"/>
    </row>
    <row r="10" spans="1:6" ht="15" customHeight="1" x14ac:dyDescent="0.3">
      <c r="A10" s="174" t="str">
        <f t="shared" si="0"/>
        <v>x</v>
      </c>
      <c r="B10" s="100" t="s">
        <v>276</v>
      </c>
      <c r="C10" s="250"/>
      <c r="D10" s="174" t="str">
        <f>IF(F10="","x","")</f>
        <v>x</v>
      </c>
      <c r="E10" s="100" t="s">
        <v>276</v>
      </c>
      <c r="F10" s="250"/>
    </row>
    <row r="11" spans="1:6" ht="15" customHeight="1" x14ac:dyDescent="0.3">
      <c r="A11" s="174" t="str">
        <f t="shared" si="0"/>
        <v>x</v>
      </c>
      <c r="B11" s="100" t="s">
        <v>277</v>
      </c>
      <c r="C11" s="250"/>
      <c r="D11" s="174" t="str">
        <f t="shared" si="1"/>
        <v>x</v>
      </c>
      <c r="E11" s="100" t="s">
        <v>277</v>
      </c>
      <c r="F11" s="250"/>
    </row>
    <row r="12" spans="1:6" ht="15" customHeight="1" x14ac:dyDescent="0.3">
      <c r="A12" s="174" t="str">
        <f t="shared" si="0"/>
        <v>x</v>
      </c>
      <c r="B12" s="100" t="s">
        <v>278</v>
      </c>
      <c r="C12" s="250"/>
      <c r="D12" s="174" t="str">
        <f t="shared" si="1"/>
        <v>x</v>
      </c>
      <c r="E12" s="100" t="s">
        <v>278</v>
      </c>
      <c r="F12" s="250"/>
    </row>
    <row r="13" spans="1:6" ht="15" customHeight="1" x14ac:dyDescent="0.3">
      <c r="A13" s="174" t="str">
        <f t="shared" si="0"/>
        <v>x</v>
      </c>
      <c r="B13" s="100" t="s">
        <v>279</v>
      </c>
      <c r="C13" s="250"/>
      <c r="D13" s="174" t="str">
        <f t="shared" si="1"/>
        <v>x</v>
      </c>
      <c r="E13" s="100" t="s">
        <v>279</v>
      </c>
      <c r="F13" s="250"/>
    </row>
    <row r="14" spans="1:6" ht="15" customHeight="1" x14ac:dyDescent="0.3">
      <c r="A14" s="174" t="str">
        <f t="shared" si="0"/>
        <v>x</v>
      </c>
      <c r="B14" s="100" t="s">
        <v>280</v>
      </c>
      <c r="C14" s="250"/>
      <c r="D14" s="174" t="str">
        <f t="shared" si="1"/>
        <v>x</v>
      </c>
      <c r="E14" s="100" t="s">
        <v>280</v>
      </c>
      <c r="F14" s="250"/>
    </row>
    <row r="15" spans="1:6" ht="15" customHeight="1" x14ac:dyDescent="0.3">
      <c r="A15" s="174" t="str">
        <f t="shared" si="0"/>
        <v>x</v>
      </c>
      <c r="B15" s="100" t="s">
        <v>281</v>
      </c>
      <c r="C15" s="250"/>
      <c r="D15" s="174" t="str">
        <f t="shared" si="1"/>
        <v>x</v>
      </c>
      <c r="E15" s="100" t="s">
        <v>281</v>
      </c>
      <c r="F15" s="250"/>
    </row>
    <row r="16" spans="1:6" ht="15" customHeight="1" x14ac:dyDescent="0.3">
      <c r="A16" s="174" t="str">
        <f t="shared" si="0"/>
        <v>x</v>
      </c>
      <c r="B16" s="100" t="s">
        <v>282</v>
      </c>
      <c r="C16" s="250"/>
      <c r="D16" s="174" t="str">
        <f t="shared" si="1"/>
        <v>x</v>
      </c>
      <c r="E16" s="100" t="s">
        <v>282</v>
      </c>
      <c r="F16" s="250"/>
    </row>
    <row r="17" spans="1:6" ht="15" customHeight="1" x14ac:dyDescent="0.3">
      <c r="A17" s="174" t="str">
        <f t="shared" si="0"/>
        <v>x</v>
      </c>
      <c r="B17" s="100" t="s">
        <v>283</v>
      </c>
      <c r="C17" s="250"/>
      <c r="D17" s="174" t="str">
        <f t="shared" si="1"/>
        <v>x</v>
      </c>
      <c r="E17" s="100" t="s">
        <v>283</v>
      </c>
      <c r="F17" s="250"/>
    </row>
    <row r="18" spans="1:6" ht="15" customHeight="1" x14ac:dyDescent="0.3">
      <c r="A18" s="174" t="str">
        <f t="shared" si="0"/>
        <v>x</v>
      </c>
      <c r="B18" s="100" t="s">
        <v>284</v>
      </c>
      <c r="C18" s="250"/>
      <c r="D18" s="174" t="str">
        <f t="shared" si="1"/>
        <v>x</v>
      </c>
      <c r="E18" s="100" t="s">
        <v>284</v>
      </c>
      <c r="F18" s="250"/>
    </row>
    <row r="19" spans="1:6" ht="15" customHeight="1" x14ac:dyDescent="0.3">
      <c r="A19" s="174" t="str">
        <f t="shared" si="0"/>
        <v>x</v>
      </c>
      <c r="B19" s="100" t="s">
        <v>285</v>
      </c>
      <c r="C19" s="250"/>
      <c r="D19" s="174" t="str">
        <f t="shared" si="1"/>
        <v>x</v>
      </c>
      <c r="E19" s="100" t="s">
        <v>285</v>
      </c>
      <c r="F19" s="250"/>
    </row>
    <row r="20" spans="1:6" ht="15" customHeight="1" x14ac:dyDescent="0.3">
      <c r="A20" s="174" t="str">
        <f t="shared" si="0"/>
        <v>x</v>
      </c>
      <c r="B20" s="100" t="s">
        <v>286</v>
      </c>
      <c r="C20" s="250"/>
      <c r="D20" s="174" t="str">
        <f t="shared" si="1"/>
        <v>x</v>
      </c>
      <c r="E20" s="100" t="s">
        <v>286</v>
      </c>
      <c r="F20" s="250"/>
    </row>
    <row r="21" spans="1:6" ht="15" customHeight="1" x14ac:dyDescent="0.3">
      <c r="A21" s="174" t="str">
        <f t="shared" si="0"/>
        <v>x</v>
      </c>
      <c r="B21" s="100" t="s">
        <v>287</v>
      </c>
      <c r="C21" s="250"/>
      <c r="D21" s="174" t="str">
        <f t="shared" si="1"/>
        <v>x</v>
      </c>
      <c r="E21" s="100" t="s">
        <v>287</v>
      </c>
      <c r="F21" s="250"/>
    </row>
    <row r="22" spans="1:6" ht="15" customHeight="1" x14ac:dyDescent="0.3">
      <c r="A22" s="174" t="str">
        <f t="shared" si="0"/>
        <v>x</v>
      </c>
      <c r="B22" s="100" t="s">
        <v>288</v>
      </c>
      <c r="C22" s="250"/>
      <c r="D22" s="174" t="str">
        <f t="shared" si="1"/>
        <v>x</v>
      </c>
      <c r="E22" s="100" t="s">
        <v>288</v>
      </c>
      <c r="F22" s="250"/>
    </row>
    <row r="23" spans="1:6" ht="15" customHeight="1" x14ac:dyDescent="0.3">
      <c r="A23" s="174" t="str">
        <f t="shared" si="0"/>
        <v>x</v>
      </c>
      <c r="B23" s="100" t="s">
        <v>289</v>
      </c>
      <c r="C23" s="250"/>
      <c r="D23" s="174" t="str">
        <f t="shared" si="1"/>
        <v>x</v>
      </c>
      <c r="E23" s="100" t="s">
        <v>289</v>
      </c>
      <c r="F23" s="250"/>
    </row>
    <row r="24" spans="1:6" ht="15" customHeight="1" x14ac:dyDescent="0.3">
      <c r="A24" s="174" t="str">
        <f t="shared" si="0"/>
        <v>x</v>
      </c>
      <c r="B24" s="100" t="s">
        <v>290</v>
      </c>
      <c r="C24" s="250"/>
      <c r="D24" s="174" t="str">
        <f t="shared" si="1"/>
        <v>x</v>
      </c>
      <c r="E24" s="100" t="s">
        <v>290</v>
      </c>
      <c r="F24" s="250"/>
    </row>
    <row r="25" spans="1:6" ht="15" customHeight="1" x14ac:dyDescent="0.3">
      <c r="A25" s="174" t="str">
        <f t="shared" si="0"/>
        <v>x</v>
      </c>
      <c r="B25" s="100" t="s">
        <v>291</v>
      </c>
      <c r="C25" s="250"/>
      <c r="D25" s="174" t="str">
        <f t="shared" si="1"/>
        <v>x</v>
      </c>
      <c r="E25" s="100" t="s">
        <v>291</v>
      </c>
      <c r="F25" s="250"/>
    </row>
    <row r="26" spans="1:6" ht="15" customHeight="1" x14ac:dyDescent="0.3">
      <c r="A26" s="174" t="str">
        <f t="shared" si="0"/>
        <v>x</v>
      </c>
      <c r="B26" s="100" t="s">
        <v>292</v>
      </c>
      <c r="C26" s="250"/>
      <c r="D26" s="174" t="str">
        <f t="shared" si="1"/>
        <v>x</v>
      </c>
      <c r="E26" s="100" t="s">
        <v>292</v>
      </c>
      <c r="F26" s="250"/>
    </row>
    <row r="27" spans="1:6" ht="15" customHeight="1" x14ac:dyDescent="0.3">
      <c r="B27" s="302" t="s">
        <v>293</v>
      </c>
      <c r="C27" s="250"/>
      <c r="E27" s="302" t="s">
        <v>293</v>
      </c>
      <c r="F27" s="250"/>
    </row>
    <row r="28" spans="1:6" ht="15" customHeight="1" thickBot="1" x14ac:dyDescent="0.35">
      <c r="A28" s="174" t="str">
        <f t="shared" si="0"/>
        <v>x</v>
      </c>
      <c r="B28" s="101" t="s">
        <v>294</v>
      </c>
      <c r="C28" s="249"/>
      <c r="D28" s="174" t="str">
        <f t="shared" si="1"/>
        <v>x</v>
      </c>
      <c r="E28" s="101" t="s">
        <v>294</v>
      </c>
      <c r="F28" s="249"/>
    </row>
    <row r="29" spans="1:6" ht="15" thickBot="1" x14ac:dyDescent="0.35"/>
    <row r="30" spans="1:6" ht="18.600000000000001" thickBot="1" x14ac:dyDescent="0.4">
      <c r="B30" s="417" t="s">
        <v>400</v>
      </c>
      <c r="C30" s="418"/>
      <c r="E30" s="417" t="s">
        <v>401</v>
      </c>
      <c r="F30" s="418"/>
    </row>
    <row r="31" spans="1:6" ht="29.4" thickBot="1" x14ac:dyDescent="0.35">
      <c r="B31" s="61" t="s">
        <v>271</v>
      </c>
      <c r="C31" s="61" t="s">
        <v>402</v>
      </c>
      <c r="E31" s="61" t="s">
        <v>298</v>
      </c>
      <c r="F31" s="61" t="s">
        <v>402</v>
      </c>
    </row>
    <row r="32" spans="1:6" ht="15" customHeight="1" x14ac:dyDescent="0.3">
      <c r="A32" s="174" t="str">
        <f t="shared" si="0"/>
        <v>x</v>
      </c>
      <c r="B32" s="98" t="s">
        <v>273</v>
      </c>
      <c r="C32" s="248"/>
      <c r="D32" s="174" t="str">
        <f t="shared" si="1"/>
        <v>x</v>
      </c>
      <c r="E32" s="98" t="s">
        <v>273</v>
      </c>
      <c r="F32" s="248"/>
    </row>
    <row r="33" spans="1:6" ht="15.6" x14ac:dyDescent="0.3">
      <c r="A33" s="174" t="str">
        <f t="shared" si="0"/>
        <v>x</v>
      </c>
      <c r="B33" s="99" t="s">
        <v>274</v>
      </c>
      <c r="C33" s="250"/>
      <c r="D33" s="174" t="str">
        <f t="shared" si="1"/>
        <v>x</v>
      </c>
      <c r="E33" s="99" t="s">
        <v>274</v>
      </c>
      <c r="F33" s="250"/>
    </row>
    <row r="34" spans="1:6" ht="15.6" x14ac:dyDescent="0.3">
      <c r="A34" s="174" t="str">
        <f t="shared" si="0"/>
        <v>x</v>
      </c>
      <c r="B34" s="99" t="s">
        <v>275</v>
      </c>
      <c r="C34" s="250"/>
      <c r="D34" s="174" t="str">
        <f t="shared" si="1"/>
        <v>x</v>
      </c>
      <c r="E34" s="99" t="s">
        <v>275</v>
      </c>
      <c r="F34" s="250"/>
    </row>
    <row r="35" spans="1:6" ht="15.6" x14ac:dyDescent="0.3">
      <c r="A35" s="174" t="str">
        <f t="shared" si="0"/>
        <v>x</v>
      </c>
      <c r="B35" s="100" t="s">
        <v>276</v>
      </c>
      <c r="C35" s="250"/>
      <c r="D35" s="174" t="str">
        <f t="shared" si="1"/>
        <v>x</v>
      </c>
      <c r="E35" s="100" t="s">
        <v>276</v>
      </c>
      <c r="F35" s="250"/>
    </row>
    <row r="36" spans="1:6" ht="15.6" x14ac:dyDescent="0.3">
      <c r="A36" s="174" t="str">
        <f t="shared" si="0"/>
        <v>x</v>
      </c>
      <c r="B36" s="100" t="s">
        <v>277</v>
      </c>
      <c r="C36" s="250"/>
      <c r="D36" s="174" t="str">
        <f t="shared" si="1"/>
        <v>x</v>
      </c>
      <c r="E36" s="100" t="s">
        <v>277</v>
      </c>
      <c r="F36" s="250"/>
    </row>
    <row r="37" spans="1:6" ht="15.6" x14ac:dyDescent="0.3">
      <c r="A37" s="174" t="str">
        <f t="shared" si="0"/>
        <v>x</v>
      </c>
      <c r="B37" s="100" t="s">
        <v>278</v>
      </c>
      <c r="C37" s="250"/>
      <c r="D37" s="174" t="str">
        <f t="shared" si="1"/>
        <v>x</v>
      </c>
      <c r="E37" s="100" t="s">
        <v>278</v>
      </c>
      <c r="F37" s="250"/>
    </row>
    <row r="38" spans="1:6" ht="15.6" x14ac:dyDescent="0.3">
      <c r="A38" s="174" t="str">
        <f t="shared" si="0"/>
        <v>x</v>
      </c>
      <c r="B38" s="100" t="s">
        <v>279</v>
      </c>
      <c r="C38" s="250"/>
      <c r="D38" s="174" t="str">
        <f>IF(F38="","x","")</f>
        <v>x</v>
      </c>
      <c r="E38" s="100" t="s">
        <v>279</v>
      </c>
      <c r="F38" s="250"/>
    </row>
    <row r="39" spans="1:6" ht="15.6" x14ac:dyDescent="0.3">
      <c r="A39" s="174" t="str">
        <f t="shared" si="0"/>
        <v>x</v>
      </c>
      <c r="B39" s="100" t="s">
        <v>280</v>
      </c>
      <c r="C39" s="250"/>
      <c r="D39" s="174" t="str">
        <f t="shared" si="1"/>
        <v>x</v>
      </c>
      <c r="E39" s="100" t="s">
        <v>280</v>
      </c>
      <c r="F39" s="250"/>
    </row>
    <row r="40" spans="1:6" ht="15.6" x14ac:dyDescent="0.3">
      <c r="A40" s="174" t="str">
        <f t="shared" si="0"/>
        <v>x</v>
      </c>
      <c r="B40" s="100" t="s">
        <v>281</v>
      </c>
      <c r="C40" s="250"/>
      <c r="D40" s="174" t="str">
        <f t="shared" si="1"/>
        <v>x</v>
      </c>
      <c r="E40" s="100" t="s">
        <v>281</v>
      </c>
      <c r="F40" s="250"/>
    </row>
    <row r="41" spans="1:6" ht="15.6" x14ac:dyDescent="0.3">
      <c r="A41" s="174" t="str">
        <f t="shared" si="0"/>
        <v>x</v>
      </c>
      <c r="B41" s="100" t="s">
        <v>282</v>
      </c>
      <c r="C41" s="250"/>
      <c r="D41" s="174" t="str">
        <f t="shared" si="1"/>
        <v>x</v>
      </c>
      <c r="E41" s="100" t="s">
        <v>282</v>
      </c>
      <c r="F41" s="250"/>
    </row>
    <row r="42" spans="1:6" ht="15.6" x14ac:dyDescent="0.3">
      <c r="A42" s="174" t="str">
        <f t="shared" si="0"/>
        <v>x</v>
      </c>
      <c r="B42" s="100" t="s">
        <v>283</v>
      </c>
      <c r="C42" s="250"/>
      <c r="D42" s="174" t="str">
        <f t="shared" si="1"/>
        <v>x</v>
      </c>
      <c r="E42" s="100" t="s">
        <v>283</v>
      </c>
      <c r="F42" s="250"/>
    </row>
    <row r="43" spans="1:6" ht="15.6" x14ac:dyDescent="0.3">
      <c r="A43" s="174" t="str">
        <f t="shared" si="0"/>
        <v>x</v>
      </c>
      <c r="B43" s="100" t="s">
        <v>284</v>
      </c>
      <c r="C43" s="250"/>
      <c r="D43" s="174" t="str">
        <f t="shared" si="1"/>
        <v>x</v>
      </c>
      <c r="E43" s="100" t="s">
        <v>284</v>
      </c>
      <c r="F43" s="250"/>
    </row>
    <row r="44" spans="1:6" ht="15.6" x14ac:dyDescent="0.3">
      <c r="A44" s="174" t="str">
        <f t="shared" si="0"/>
        <v>x</v>
      </c>
      <c r="B44" s="100" t="s">
        <v>285</v>
      </c>
      <c r="C44" s="250"/>
      <c r="D44" s="174" t="str">
        <f t="shared" si="1"/>
        <v>x</v>
      </c>
      <c r="E44" s="100" t="s">
        <v>285</v>
      </c>
      <c r="F44" s="250"/>
    </row>
    <row r="45" spans="1:6" ht="15.6" x14ac:dyDescent="0.3">
      <c r="A45" s="174" t="str">
        <f t="shared" si="0"/>
        <v>x</v>
      </c>
      <c r="B45" s="100" t="s">
        <v>286</v>
      </c>
      <c r="C45" s="250"/>
      <c r="D45" s="174" t="str">
        <f t="shared" si="1"/>
        <v>x</v>
      </c>
      <c r="E45" s="100" t="s">
        <v>286</v>
      </c>
      <c r="F45" s="250"/>
    </row>
    <row r="46" spans="1:6" ht="15.6" x14ac:dyDescent="0.3">
      <c r="A46" s="174" t="str">
        <f t="shared" si="0"/>
        <v>x</v>
      </c>
      <c r="B46" s="100" t="s">
        <v>287</v>
      </c>
      <c r="C46" s="250"/>
      <c r="D46" s="174" t="str">
        <f t="shared" si="1"/>
        <v>x</v>
      </c>
      <c r="E46" s="100" t="s">
        <v>287</v>
      </c>
      <c r="F46" s="250"/>
    </row>
    <row r="47" spans="1:6" ht="15.6" x14ac:dyDescent="0.3">
      <c r="A47" s="174" t="str">
        <f t="shared" si="0"/>
        <v>x</v>
      </c>
      <c r="B47" s="100" t="s">
        <v>288</v>
      </c>
      <c r="C47" s="250"/>
      <c r="D47" s="174" t="str">
        <f t="shared" si="1"/>
        <v>x</v>
      </c>
      <c r="E47" s="100" t="s">
        <v>288</v>
      </c>
      <c r="F47" s="250"/>
    </row>
    <row r="48" spans="1:6" ht="15.6" x14ac:dyDescent="0.3">
      <c r="A48" s="174" t="str">
        <f t="shared" si="0"/>
        <v>x</v>
      </c>
      <c r="B48" s="100" t="s">
        <v>289</v>
      </c>
      <c r="C48" s="250"/>
      <c r="D48" s="174" t="str">
        <f t="shared" si="1"/>
        <v>x</v>
      </c>
      <c r="E48" s="100" t="s">
        <v>289</v>
      </c>
      <c r="F48" s="250"/>
    </row>
    <row r="49" spans="1:6" ht="15.6" x14ac:dyDescent="0.3">
      <c r="A49" s="174" t="str">
        <f t="shared" si="0"/>
        <v>x</v>
      </c>
      <c r="B49" s="100" t="s">
        <v>290</v>
      </c>
      <c r="C49" s="250"/>
      <c r="D49" s="174" t="str">
        <f t="shared" si="1"/>
        <v>x</v>
      </c>
      <c r="E49" s="100" t="s">
        <v>290</v>
      </c>
      <c r="F49" s="250"/>
    </row>
    <row r="50" spans="1:6" ht="15.6" x14ac:dyDescent="0.3">
      <c r="A50" s="174" t="str">
        <f t="shared" si="0"/>
        <v>x</v>
      </c>
      <c r="B50" s="100" t="s">
        <v>291</v>
      </c>
      <c r="C50" s="250"/>
      <c r="D50" s="174" t="str">
        <f t="shared" si="1"/>
        <v>x</v>
      </c>
      <c r="E50" s="100" t="s">
        <v>291</v>
      </c>
      <c r="F50" s="250"/>
    </row>
    <row r="51" spans="1:6" ht="15.6" x14ac:dyDescent="0.3">
      <c r="A51" s="174" t="str">
        <f t="shared" si="0"/>
        <v>x</v>
      </c>
      <c r="B51" s="100" t="s">
        <v>292</v>
      </c>
      <c r="C51" s="250"/>
      <c r="D51" s="174" t="str">
        <f t="shared" si="1"/>
        <v>x</v>
      </c>
      <c r="E51" s="100" t="s">
        <v>292</v>
      </c>
      <c r="F51" s="250"/>
    </row>
    <row r="52" spans="1:6" ht="15.6" x14ac:dyDescent="0.3">
      <c r="B52" s="302" t="s">
        <v>293</v>
      </c>
      <c r="C52" s="250"/>
      <c r="E52" s="302" t="s">
        <v>293</v>
      </c>
      <c r="F52" s="250"/>
    </row>
    <row r="53" spans="1:6" ht="16.2" thickBot="1" x14ac:dyDescent="0.35">
      <c r="A53" s="174" t="str">
        <f t="shared" si="0"/>
        <v>x</v>
      </c>
      <c r="B53" s="101" t="s">
        <v>294</v>
      </c>
      <c r="C53" s="249"/>
      <c r="D53" s="174" t="str">
        <f t="shared" si="1"/>
        <v>x</v>
      </c>
      <c r="E53" s="101" t="s">
        <v>294</v>
      </c>
      <c r="F53" s="249"/>
    </row>
    <row r="54" spans="1:6" x14ac:dyDescent="0.3">
      <c r="A54" s="175">
        <f>COUNTIF(A7:A53,"x")+COUNTIF(D7:D79,"x")</f>
        <v>106</v>
      </c>
    </row>
    <row r="55" spans="1:6" ht="15" thickBot="1" x14ac:dyDescent="0.35"/>
    <row r="56" spans="1:6" ht="18.600000000000001" thickBot="1" x14ac:dyDescent="0.4">
      <c r="E56" s="417" t="s">
        <v>441</v>
      </c>
      <c r="F56" s="418"/>
    </row>
    <row r="57" spans="1:6" ht="29.4" thickBot="1" x14ac:dyDescent="0.35">
      <c r="E57" s="61" t="s">
        <v>298</v>
      </c>
      <c r="F57" s="61" t="s">
        <v>403</v>
      </c>
    </row>
    <row r="58" spans="1:6" ht="15.6" x14ac:dyDescent="0.3">
      <c r="D58" s="174" t="str">
        <f t="shared" ref="D58:D79" si="2">IF(F58="","x","")</f>
        <v>x</v>
      </c>
      <c r="E58" s="98" t="s">
        <v>273</v>
      </c>
      <c r="F58" s="248"/>
    </row>
    <row r="59" spans="1:6" ht="15.6" x14ac:dyDescent="0.3">
      <c r="D59" s="174" t="str">
        <f t="shared" si="2"/>
        <v>x</v>
      </c>
      <c r="E59" s="99" t="s">
        <v>274</v>
      </c>
      <c r="F59" s="250"/>
    </row>
    <row r="60" spans="1:6" ht="15.6" x14ac:dyDescent="0.3">
      <c r="D60" s="174" t="str">
        <f t="shared" si="2"/>
        <v>x</v>
      </c>
      <c r="E60" s="99" t="s">
        <v>275</v>
      </c>
      <c r="F60" s="250"/>
    </row>
    <row r="61" spans="1:6" ht="15.6" x14ac:dyDescent="0.3">
      <c r="D61" s="174" t="str">
        <f t="shared" si="2"/>
        <v>x</v>
      </c>
      <c r="E61" s="100" t="s">
        <v>276</v>
      </c>
      <c r="F61" s="250"/>
    </row>
    <row r="62" spans="1:6" ht="15.6" x14ac:dyDescent="0.3">
      <c r="D62" s="174" t="str">
        <f t="shared" si="2"/>
        <v>x</v>
      </c>
      <c r="E62" s="100" t="s">
        <v>277</v>
      </c>
      <c r="F62" s="250"/>
    </row>
    <row r="63" spans="1:6" ht="15.6" x14ac:dyDescent="0.3">
      <c r="D63" s="174" t="str">
        <f t="shared" si="2"/>
        <v>x</v>
      </c>
      <c r="E63" s="100" t="s">
        <v>278</v>
      </c>
      <c r="F63" s="250"/>
    </row>
    <row r="64" spans="1:6" ht="15.6" x14ac:dyDescent="0.3">
      <c r="D64" s="174" t="str">
        <f t="shared" si="2"/>
        <v>x</v>
      </c>
      <c r="E64" s="100" t="s">
        <v>279</v>
      </c>
      <c r="F64" s="250"/>
    </row>
    <row r="65" spans="4:6" ht="15.6" x14ac:dyDescent="0.3">
      <c r="D65" s="174" t="str">
        <f t="shared" si="2"/>
        <v>x</v>
      </c>
      <c r="E65" s="100" t="s">
        <v>280</v>
      </c>
      <c r="F65" s="250"/>
    </row>
    <row r="66" spans="4:6" ht="15.6" x14ac:dyDescent="0.3">
      <c r="D66" s="174" t="str">
        <f t="shared" si="2"/>
        <v>x</v>
      </c>
      <c r="E66" s="100" t="s">
        <v>281</v>
      </c>
      <c r="F66" s="250"/>
    </row>
    <row r="67" spans="4:6" ht="15.6" x14ac:dyDescent="0.3">
      <c r="D67" s="174" t="str">
        <f t="shared" si="2"/>
        <v>x</v>
      </c>
      <c r="E67" s="100" t="s">
        <v>282</v>
      </c>
      <c r="F67" s="250"/>
    </row>
    <row r="68" spans="4:6" ht="15.6" x14ac:dyDescent="0.3">
      <c r="D68" s="174" t="str">
        <f t="shared" si="2"/>
        <v>x</v>
      </c>
      <c r="E68" s="100" t="s">
        <v>283</v>
      </c>
      <c r="F68" s="250"/>
    </row>
    <row r="69" spans="4:6" ht="15.6" x14ac:dyDescent="0.3">
      <c r="D69" s="174" t="str">
        <f t="shared" si="2"/>
        <v>x</v>
      </c>
      <c r="E69" s="100" t="s">
        <v>284</v>
      </c>
      <c r="F69" s="250"/>
    </row>
    <row r="70" spans="4:6" ht="15.6" x14ac:dyDescent="0.3">
      <c r="D70" s="174" t="str">
        <f t="shared" si="2"/>
        <v>x</v>
      </c>
      <c r="E70" s="100" t="s">
        <v>285</v>
      </c>
      <c r="F70" s="250"/>
    </row>
    <row r="71" spans="4:6" ht="15.6" x14ac:dyDescent="0.3">
      <c r="D71" s="174" t="str">
        <f t="shared" si="2"/>
        <v>x</v>
      </c>
      <c r="E71" s="100" t="s">
        <v>286</v>
      </c>
      <c r="F71" s="250"/>
    </row>
    <row r="72" spans="4:6" ht="15.6" x14ac:dyDescent="0.3">
      <c r="D72" s="174" t="str">
        <f t="shared" si="2"/>
        <v>x</v>
      </c>
      <c r="E72" s="100" t="s">
        <v>287</v>
      </c>
      <c r="F72" s="250"/>
    </row>
    <row r="73" spans="4:6" ht="15.6" x14ac:dyDescent="0.3">
      <c r="D73" s="174" t="str">
        <f t="shared" si="2"/>
        <v>x</v>
      </c>
      <c r="E73" s="100" t="s">
        <v>288</v>
      </c>
      <c r="F73" s="250"/>
    </row>
    <row r="74" spans="4:6" ht="15.6" x14ac:dyDescent="0.3">
      <c r="D74" s="174" t="str">
        <f t="shared" si="2"/>
        <v>x</v>
      </c>
      <c r="E74" s="100" t="s">
        <v>289</v>
      </c>
      <c r="F74" s="250"/>
    </row>
    <row r="75" spans="4:6" ht="15.6" x14ac:dyDescent="0.3">
      <c r="D75" s="174" t="str">
        <f t="shared" si="2"/>
        <v>x</v>
      </c>
      <c r="E75" s="100" t="s">
        <v>290</v>
      </c>
      <c r="F75" s="250"/>
    </row>
    <row r="76" spans="4:6" ht="15.6" x14ac:dyDescent="0.3">
      <c r="D76" s="174" t="str">
        <f t="shared" si="2"/>
        <v>x</v>
      </c>
      <c r="E76" s="100" t="s">
        <v>291</v>
      </c>
      <c r="F76" s="250"/>
    </row>
    <row r="77" spans="4:6" ht="15.6" x14ac:dyDescent="0.3">
      <c r="D77" s="174" t="str">
        <f t="shared" si="2"/>
        <v>x</v>
      </c>
      <c r="E77" s="100" t="s">
        <v>292</v>
      </c>
      <c r="F77" s="250"/>
    </row>
    <row r="78" spans="4:6" ht="15.6" x14ac:dyDescent="0.3">
      <c r="D78" s="174" t="str">
        <f t="shared" si="2"/>
        <v>x</v>
      </c>
      <c r="E78" s="302" t="s">
        <v>293</v>
      </c>
      <c r="F78" s="250"/>
    </row>
    <row r="79" spans="4:6" ht="16.2" thickBot="1" x14ac:dyDescent="0.35">
      <c r="D79" s="174" t="str">
        <f t="shared" si="2"/>
        <v>x</v>
      </c>
      <c r="E79" s="101" t="s">
        <v>294</v>
      </c>
      <c r="F79" s="249"/>
    </row>
  </sheetData>
  <mergeCells count="7">
    <mergeCell ref="B2:C2"/>
    <mergeCell ref="E1:F1"/>
    <mergeCell ref="E56:F56"/>
    <mergeCell ref="B5:C5"/>
    <mergeCell ref="B30:C30"/>
    <mergeCell ref="E5:F5"/>
    <mergeCell ref="E30:F30"/>
  </mergeCells>
  <conditionalFormatting sqref="C7:C28">
    <cfRule type="expression" dxfId="32" priority="1">
      <formula>C7&lt;&gt;""</formula>
    </cfRule>
    <cfRule type="expression" dxfId="31" priority="2">
      <formula>C7&gt;0</formula>
    </cfRule>
  </conditionalFormatting>
  <conditionalFormatting sqref="C32:C53">
    <cfRule type="expression" dxfId="30" priority="17">
      <formula>C32&lt;&gt;""</formula>
    </cfRule>
    <cfRule type="expression" dxfId="29" priority="18">
      <formula>C32&gt;0</formula>
    </cfRule>
  </conditionalFormatting>
  <conditionalFormatting sqref="F2">
    <cfRule type="expression" dxfId="28" priority="15">
      <formula>F2="Completed"</formula>
    </cfRule>
    <cfRule type="expression" dxfId="27" priority="16">
      <formula>F2="Yet to be Completed"</formula>
    </cfRule>
  </conditionalFormatting>
  <conditionalFormatting sqref="F7:F28">
    <cfRule type="expression" dxfId="26" priority="3">
      <formula>F7&lt;&gt;""</formula>
    </cfRule>
    <cfRule type="expression" dxfId="25" priority="4">
      <formula>F7&gt;0</formula>
    </cfRule>
  </conditionalFormatting>
  <conditionalFormatting sqref="F32:F53">
    <cfRule type="expression" dxfId="24" priority="27">
      <formula>F32&lt;&gt;""</formula>
    </cfRule>
    <cfRule type="expression" dxfId="23" priority="28">
      <formula>F32&gt;0</formula>
    </cfRule>
  </conditionalFormatting>
  <conditionalFormatting sqref="F58:F79">
    <cfRule type="expression" dxfId="22" priority="5">
      <formula>F58&lt;&gt;""</formula>
    </cfRule>
    <cfRule type="expression" dxfId="21" priority="6">
      <formula>F58&gt;0</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F7:F28 C32:C53 C7:C28 F32:F53 F58:F79" xr:uid="{00000000-0002-0000-0E00-000000000000}">
      <formula1>0</formula1>
      <formula2>1000000</formula2>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rgb="FFC00000"/>
  </sheetPr>
  <dimension ref="B2:R46"/>
  <sheetViews>
    <sheetView showGridLines="0" zoomScale="90" zoomScaleNormal="90" workbookViewId="0"/>
  </sheetViews>
  <sheetFormatPr defaultRowHeight="14.4" x14ac:dyDescent="0.3"/>
  <cols>
    <col min="1" max="1" width="6" customWidth="1"/>
    <col min="2" max="2" width="26.5546875" customWidth="1"/>
    <col min="3" max="3" width="18.33203125" customWidth="1"/>
    <col min="4" max="4" width="14.44140625" customWidth="1"/>
    <col min="5" max="5" width="12.6640625" customWidth="1"/>
    <col min="6" max="6" width="11.44140625" customWidth="1"/>
    <col min="7" max="7" width="11.44140625" hidden="1" customWidth="1"/>
    <col min="8" max="8" width="16.44140625" customWidth="1"/>
    <col min="9" max="9" width="14.44140625" customWidth="1"/>
    <col min="10" max="10" width="12.33203125" customWidth="1"/>
    <col min="11" max="11" width="12.6640625" customWidth="1"/>
    <col min="12" max="12" width="13" customWidth="1"/>
    <col min="13" max="13" width="13.33203125" customWidth="1"/>
    <col min="14" max="14" width="8.88671875" style="174"/>
  </cols>
  <sheetData>
    <row r="2" spans="2:13" x14ac:dyDescent="0.3">
      <c r="B2" s="272" t="s">
        <v>404</v>
      </c>
    </row>
    <row r="3" spans="2:13" x14ac:dyDescent="0.3">
      <c r="B3" s="272"/>
    </row>
    <row r="4" spans="2:13" ht="24" customHeight="1" x14ac:dyDescent="0.3">
      <c r="B4" s="273" t="s">
        <v>405</v>
      </c>
    </row>
    <row r="5" spans="2:13" ht="30.6" customHeight="1" x14ac:dyDescent="0.3">
      <c r="B5" s="424" t="s">
        <v>406</v>
      </c>
      <c r="C5" s="424"/>
      <c r="D5" s="424"/>
      <c r="E5" s="424"/>
      <c r="F5" s="424"/>
      <c r="G5" s="424"/>
      <c r="H5" s="424"/>
      <c r="I5" s="424"/>
      <c r="J5" s="424"/>
      <c r="K5" s="424"/>
    </row>
    <row r="6" spans="2:13" x14ac:dyDescent="0.3">
      <c r="B6" s="424"/>
      <c r="C6" s="424"/>
      <c r="D6" s="424"/>
      <c r="E6" s="424"/>
      <c r="F6" s="424"/>
      <c r="G6" s="275"/>
      <c r="H6" s="274"/>
      <c r="I6" s="274"/>
      <c r="J6" s="274"/>
      <c r="K6" s="274"/>
      <c r="L6" s="274"/>
    </row>
    <row r="7" spans="2:13" ht="68.7" customHeight="1" x14ac:dyDescent="0.3">
      <c r="B7" s="424" t="s">
        <v>407</v>
      </c>
      <c r="C7" s="424"/>
      <c r="D7" s="424"/>
      <c r="E7" s="424"/>
      <c r="F7" s="424"/>
      <c r="G7" s="424"/>
      <c r="H7" s="424"/>
      <c r="I7" s="424"/>
      <c r="J7" s="424"/>
      <c r="K7" s="424"/>
      <c r="L7" s="275"/>
    </row>
    <row r="8" spans="2:13" ht="26.7" customHeight="1" x14ac:dyDescent="0.3">
      <c r="B8" s="421" t="s">
        <v>408</v>
      </c>
      <c r="C8" s="421"/>
      <c r="D8" s="421"/>
      <c r="E8" s="421"/>
      <c r="F8" s="421"/>
      <c r="G8" s="421"/>
      <c r="H8" s="421"/>
      <c r="I8" s="421"/>
      <c r="J8" s="421"/>
      <c r="K8" s="421"/>
      <c r="L8" s="275"/>
    </row>
    <row r="9" spans="2:13" ht="39" customHeight="1" x14ac:dyDescent="0.3">
      <c r="B9" s="421" t="s">
        <v>409</v>
      </c>
      <c r="C9" s="421"/>
      <c r="D9" s="421"/>
      <c r="E9" s="421"/>
      <c r="F9" s="421"/>
      <c r="G9" s="421"/>
      <c r="H9" s="421"/>
      <c r="I9" s="421"/>
      <c r="J9" s="421"/>
      <c r="K9" s="421"/>
      <c r="L9" s="275"/>
    </row>
    <row r="10" spans="2:13" x14ac:dyDescent="0.3">
      <c r="B10" s="425"/>
      <c r="C10" s="425"/>
      <c r="D10" s="425"/>
      <c r="E10" s="425"/>
      <c r="F10" s="425"/>
      <c r="G10" s="305"/>
      <c r="H10" s="275"/>
      <c r="I10" s="275"/>
      <c r="J10" s="275"/>
      <c r="K10" s="275"/>
      <c r="L10" s="275"/>
    </row>
    <row r="11" spans="2:13" ht="26.1" customHeight="1" x14ac:dyDescent="0.3">
      <c r="B11" s="427" t="s">
        <v>448</v>
      </c>
      <c r="C11" s="427"/>
      <c r="D11" s="427"/>
      <c r="E11" s="427"/>
      <c r="F11" s="427"/>
      <c r="G11" s="427"/>
      <c r="H11" s="427"/>
      <c r="I11" s="427"/>
      <c r="J11" s="427"/>
      <c r="K11" s="427"/>
    </row>
    <row r="12" spans="2:13" ht="24.6" customHeight="1" x14ac:dyDescent="0.3">
      <c r="B12" s="427"/>
      <c r="C12" s="427"/>
      <c r="D12" s="427"/>
      <c r="E12" s="427"/>
      <c r="F12" s="427"/>
      <c r="G12" s="427"/>
      <c r="H12" s="427"/>
      <c r="I12" s="427"/>
      <c r="J12" s="427"/>
      <c r="K12" s="427"/>
    </row>
    <row r="13" spans="2:13" ht="28.2" customHeight="1" x14ac:dyDescent="0.3">
      <c r="B13" s="427"/>
      <c r="C13" s="427"/>
      <c r="D13" s="427"/>
      <c r="E13" s="427"/>
      <c r="F13" s="427"/>
      <c r="G13" s="427"/>
      <c r="H13" s="427"/>
      <c r="I13" s="427"/>
      <c r="J13" s="427"/>
      <c r="K13" s="427"/>
    </row>
    <row r="14" spans="2:13" ht="18.600000000000001" customHeight="1" x14ac:dyDescent="0.3">
      <c r="B14" s="276"/>
      <c r="C14" s="276"/>
      <c r="D14" s="276"/>
      <c r="E14" s="276"/>
      <c r="F14" s="276"/>
      <c r="G14" s="276"/>
      <c r="H14" s="275"/>
      <c r="I14" s="275"/>
      <c r="J14" s="275"/>
      <c r="K14" s="275"/>
      <c r="L14" s="275"/>
    </row>
    <row r="15" spans="2:13" ht="35.1" customHeight="1" thickBot="1" x14ac:dyDescent="0.35">
      <c r="B15" s="277" t="s">
        <v>410</v>
      </c>
      <c r="C15" s="431" t="s">
        <v>443</v>
      </c>
      <c r="D15" s="432"/>
      <c r="E15" s="432"/>
      <c r="F15" s="432"/>
      <c r="G15" s="432"/>
      <c r="H15" s="432"/>
      <c r="I15" s="432"/>
      <c r="J15" s="432"/>
      <c r="K15" s="432"/>
      <c r="L15" s="275"/>
    </row>
    <row r="16" spans="2:13" ht="14.1" customHeight="1" x14ac:dyDescent="0.3">
      <c r="C16" s="419" t="s">
        <v>411</v>
      </c>
      <c r="D16" s="428" t="s">
        <v>412</v>
      </c>
      <c r="E16" s="429"/>
      <c r="F16" s="430"/>
      <c r="G16" s="306"/>
      <c r="H16" s="419" t="s">
        <v>413</v>
      </c>
      <c r="I16" s="428" t="s">
        <v>414</v>
      </c>
      <c r="J16" s="429"/>
      <c r="K16" s="430"/>
      <c r="L16" s="419" t="s">
        <v>415</v>
      </c>
      <c r="M16" s="422" t="s">
        <v>416</v>
      </c>
    </row>
    <row r="17" spans="2:18" ht="29.1" customHeight="1" x14ac:dyDescent="0.3">
      <c r="B17" s="278" t="s">
        <v>417</v>
      </c>
      <c r="C17" s="420"/>
      <c r="D17" s="279" t="s">
        <v>418</v>
      </c>
      <c r="E17" s="280" t="s">
        <v>419</v>
      </c>
      <c r="F17" s="291" t="s">
        <v>420</v>
      </c>
      <c r="G17" s="307" t="s">
        <v>421</v>
      </c>
      <c r="H17" s="420"/>
      <c r="I17" s="279" t="s">
        <v>418</v>
      </c>
      <c r="J17" s="280" t="s">
        <v>419</v>
      </c>
      <c r="K17" s="291" t="s">
        <v>420</v>
      </c>
      <c r="L17" s="420"/>
      <c r="M17" s="423"/>
    </row>
    <row r="18" spans="2:18" x14ac:dyDescent="0.3">
      <c r="B18" s="281" t="s">
        <v>273</v>
      </c>
      <c r="C18" s="292"/>
      <c r="D18" s="282"/>
      <c r="E18" s="283"/>
      <c r="F18" s="293"/>
      <c r="G18" s="310">
        <f>IF(H18&lt;&gt;"",0,C18)</f>
        <v>0</v>
      </c>
      <c r="H18" s="292"/>
      <c r="I18" s="282"/>
      <c r="J18" s="283"/>
      <c r="K18" s="293"/>
      <c r="L18" s="310">
        <f>IF(H18="",0,H18/30)</f>
        <v>0</v>
      </c>
      <c r="M18" s="310">
        <f>(G18+L18)</f>
        <v>0</v>
      </c>
      <c r="N18" s="174">
        <f t="shared" ref="N18:N39" si="0">IF(OR(C18&lt;&gt;"",H18&lt;&gt;""),1,0)</f>
        <v>0</v>
      </c>
      <c r="O18" s="43"/>
      <c r="P18" s="43"/>
      <c r="Q18" s="43"/>
      <c r="R18" s="43"/>
    </row>
    <row r="19" spans="2:18" x14ac:dyDescent="0.3">
      <c r="B19" s="296" t="s">
        <v>274</v>
      </c>
      <c r="C19" s="297"/>
      <c r="D19" s="298"/>
      <c r="E19" s="299"/>
      <c r="F19" s="300"/>
      <c r="G19" s="311">
        <f t="shared" ref="G19:G39" si="1">IF(H19&lt;&gt;"",0,C19)</f>
        <v>0</v>
      </c>
      <c r="H19" s="297"/>
      <c r="I19" s="327"/>
      <c r="J19" s="328"/>
      <c r="K19" s="329"/>
      <c r="L19" s="311">
        <f t="shared" ref="L19:L39" si="2">IF(H19="",0,H19/30)</f>
        <v>0</v>
      </c>
      <c r="M19" s="311">
        <f t="shared" ref="M19:M39" si="3">(G19+L19)</f>
        <v>0</v>
      </c>
      <c r="N19" s="174">
        <f t="shared" si="0"/>
        <v>0</v>
      </c>
      <c r="O19" s="43"/>
      <c r="P19" s="43"/>
      <c r="Q19" s="43"/>
      <c r="R19" s="43"/>
    </row>
    <row r="20" spans="2:18" x14ac:dyDescent="0.3">
      <c r="B20" s="296" t="s">
        <v>275</v>
      </c>
      <c r="C20" s="297"/>
      <c r="D20" s="298"/>
      <c r="E20" s="299"/>
      <c r="F20" s="300"/>
      <c r="G20" s="311">
        <f t="shared" si="1"/>
        <v>0</v>
      </c>
      <c r="H20" s="297"/>
      <c r="I20" s="327"/>
      <c r="J20" s="328"/>
      <c r="K20" s="329"/>
      <c r="L20" s="311">
        <f t="shared" si="2"/>
        <v>0</v>
      </c>
      <c r="M20" s="311">
        <f t="shared" si="3"/>
        <v>0</v>
      </c>
      <c r="N20" s="174">
        <f t="shared" si="0"/>
        <v>0</v>
      </c>
      <c r="O20" s="43"/>
      <c r="P20" s="43"/>
      <c r="Q20" s="43"/>
      <c r="R20" s="43"/>
    </row>
    <row r="21" spans="2:18" x14ac:dyDescent="0.3">
      <c r="B21" s="296" t="s">
        <v>276</v>
      </c>
      <c r="C21" s="297"/>
      <c r="D21" s="298"/>
      <c r="E21" s="299"/>
      <c r="F21" s="300"/>
      <c r="G21" s="311">
        <f t="shared" si="1"/>
        <v>0</v>
      </c>
      <c r="H21" s="297"/>
      <c r="I21" s="327"/>
      <c r="J21" s="328"/>
      <c r="K21" s="329"/>
      <c r="L21" s="311">
        <f t="shared" si="2"/>
        <v>0</v>
      </c>
      <c r="M21" s="311">
        <f t="shared" si="3"/>
        <v>0</v>
      </c>
      <c r="N21" s="174">
        <f t="shared" si="0"/>
        <v>0</v>
      </c>
      <c r="O21" s="43"/>
      <c r="P21" s="43"/>
      <c r="Q21" s="43"/>
      <c r="R21" s="43"/>
    </row>
    <row r="22" spans="2:18" x14ac:dyDescent="0.3">
      <c r="B22" s="296" t="s">
        <v>277</v>
      </c>
      <c r="C22" s="297"/>
      <c r="D22" s="298"/>
      <c r="E22" s="299"/>
      <c r="F22" s="300"/>
      <c r="G22" s="311">
        <f t="shared" si="1"/>
        <v>0</v>
      </c>
      <c r="H22" s="297"/>
      <c r="I22" s="327"/>
      <c r="J22" s="328"/>
      <c r="K22" s="329"/>
      <c r="L22" s="311">
        <f t="shared" si="2"/>
        <v>0</v>
      </c>
      <c r="M22" s="311">
        <f t="shared" si="3"/>
        <v>0</v>
      </c>
      <c r="N22" s="174">
        <f t="shared" si="0"/>
        <v>0</v>
      </c>
      <c r="O22" s="43"/>
      <c r="P22" s="43"/>
      <c r="Q22" s="43"/>
      <c r="R22" s="43"/>
    </row>
    <row r="23" spans="2:18" x14ac:dyDescent="0.3">
      <c r="B23" s="296" t="s">
        <v>278</v>
      </c>
      <c r="C23" s="297"/>
      <c r="D23" s="298"/>
      <c r="E23" s="299"/>
      <c r="F23" s="300"/>
      <c r="G23" s="311">
        <f t="shared" si="1"/>
        <v>0</v>
      </c>
      <c r="H23" s="297"/>
      <c r="I23" s="327"/>
      <c r="J23" s="328"/>
      <c r="K23" s="329"/>
      <c r="L23" s="311">
        <f t="shared" si="2"/>
        <v>0</v>
      </c>
      <c r="M23" s="311">
        <f t="shared" si="3"/>
        <v>0</v>
      </c>
      <c r="N23" s="174">
        <f t="shared" si="0"/>
        <v>0</v>
      </c>
      <c r="O23" s="43"/>
      <c r="P23" s="43"/>
      <c r="Q23" s="43"/>
      <c r="R23" s="43"/>
    </row>
    <row r="24" spans="2:18" x14ac:dyDescent="0.3">
      <c r="B24" s="296" t="s">
        <v>279</v>
      </c>
      <c r="C24" s="297"/>
      <c r="D24" s="298"/>
      <c r="E24" s="299"/>
      <c r="F24" s="300"/>
      <c r="G24" s="311">
        <f t="shared" si="1"/>
        <v>0</v>
      </c>
      <c r="H24" s="297"/>
      <c r="I24" s="327"/>
      <c r="J24" s="328"/>
      <c r="K24" s="329"/>
      <c r="L24" s="311">
        <f t="shared" si="2"/>
        <v>0</v>
      </c>
      <c r="M24" s="311">
        <f t="shared" si="3"/>
        <v>0</v>
      </c>
      <c r="N24" s="174">
        <f t="shared" si="0"/>
        <v>0</v>
      </c>
      <c r="O24" s="43"/>
      <c r="P24" s="43"/>
      <c r="Q24" s="43"/>
      <c r="R24" s="43"/>
    </row>
    <row r="25" spans="2:18" x14ac:dyDescent="0.3">
      <c r="B25" s="296" t="s">
        <v>280</v>
      </c>
      <c r="C25" s="297"/>
      <c r="D25" s="298"/>
      <c r="E25" s="299"/>
      <c r="F25" s="300"/>
      <c r="G25" s="311">
        <f t="shared" si="1"/>
        <v>0</v>
      </c>
      <c r="H25" s="297"/>
      <c r="I25" s="327"/>
      <c r="J25" s="328"/>
      <c r="K25" s="329"/>
      <c r="L25" s="311">
        <f t="shared" si="2"/>
        <v>0</v>
      </c>
      <c r="M25" s="311">
        <f t="shared" si="3"/>
        <v>0</v>
      </c>
      <c r="N25" s="174">
        <f t="shared" si="0"/>
        <v>0</v>
      </c>
      <c r="O25" s="43"/>
      <c r="P25" s="43"/>
      <c r="Q25" s="43"/>
      <c r="R25" s="43"/>
    </row>
    <row r="26" spans="2:18" x14ac:dyDescent="0.3">
      <c r="B26" s="296" t="s">
        <v>281</v>
      </c>
      <c r="C26" s="297"/>
      <c r="D26" s="298"/>
      <c r="E26" s="299"/>
      <c r="F26" s="300"/>
      <c r="G26" s="311">
        <f t="shared" si="1"/>
        <v>0</v>
      </c>
      <c r="H26" s="297"/>
      <c r="I26" s="327"/>
      <c r="J26" s="328"/>
      <c r="K26" s="329"/>
      <c r="L26" s="311">
        <f t="shared" si="2"/>
        <v>0</v>
      </c>
      <c r="M26" s="311">
        <f t="shared" si="3"/>
        <v>0</v>
      </c>
      <c r="N26" s="174">
        <f t="shared" si="0"/>
        <v>0</v>
      </c>
      <c r="O26" s="43"/>
      <c r="P26" s="43"/>
      <c r="Q26" s="43"/>
      <c r="R26" s="43"/>
    </row>
    <row r="27" spans="2:18" x14ac:dyDescent="0.3">
      <c r="B27" s="296" t="s">
        <v>282</v>
      </c>
      <c r="C27" s="297"/>
      <c r="D27" s="298"/>
      <c r="E27" s="299"/>
      <c r="F27" s="300"/>
      <c r="G27" s="311">
        <f t="shared" si="1"/>
        <v>0</v>
      </c>
      <c r="H27" s="297"/>
      <c r="I27" s="327"/>
      <c r="J27" s="328"/>
      <c r="K27" s="329"/>
      <c r="L27" s="311">
        <f t="shared" si="2"/>
        <v>0</v>
      </c>
      <c r="M27" s="311">
        <f t="shared" si="3"/>
        <v>0</v>
      </c>
      <c r="N27" s="174">
        <f t="shared" si="0"/>
        <v>0</v>
      </c>
      <c r="O27" s="43"/>
      <c r="P27" s="43"/>
      <c r="Q27" s="43"/>
      <c r="R27" s="43"/>
    </row>
    <row r="28" spans="2:18" x14ac:dyDescent="0.3">
      <c r="B28" s="296" t="s">
        <v>283</v>
      </c>
      <c r="C28" s="297"/>
      <c r="D28" s="298"/>
      <c r="E28" s="299"/>
      <c r="F28" s="300"/>
      <c r="G28" s="311">
        <f t="shared" si="1"/>
        <v>0</v>
      </c>
      <c r="H28" s="297"/>
      <c r="I28" s="327"/>
      <c r="J28" s="328"/>
      <c r="K28" s="329"/>
      <c r="L28" s="311">
        <f t="shared" si="2"/>
        <v>0</v>
      </c>
      <c r="M28" s="311">
        <f t="shared" si="3"/>
        <v>0</v>
      </c>
      <c r="N28" s="174">
        <f t="shared" si="0"/>
        <v>0</v>
      </c>
      <c r="O28" s="43"/>
      <c r="P28" s="43"/>
      <c r="Q28" s="43"/>
      <c r="R28" s="43"/>
    </row>
    <row r="29" spans="2:18" x14ac:dyDescent="0.3">
      <c r="B29" s="296" t="s">
        <v>284</v>
      </c>
      <c r="C29" s="297"/>
      <c r="D29" s="298"/>
      <c r="E29" s="299"/>
      <c r="F29" s="300"/>
      <c r="G29" s="311">
        <f t="shared" si="1"/>
        <v>0</v>
      </c>
      <c r="H29" s="297"/>
      <c r="I29" s="327"/>
      <c r="J29" s="328"/>
      <c r="K29" s="329"/>
      <c r="L29" s="311">
        <f t="shared" si="2"/>
        <v>0</v>
      </c>
      <c r="M29" s="311">
        <f t="shared" si="3"/>
        <v>0</v>
      </c>
      <c r="N29" s="174">
        <f t="shared" si="0"/>
        <v>0</v>
      </c>
      <c r="O29" s="43"/>
      <c r="P29" s="43"/>
      <c r="Q29" s="43"/>
      <c r="R29" s="43"/>
    </row>
    <row r="30" spans="2:18" x14ac:dyDescent="0.3">
      <c r="B30" s="296" t="s">
        <v>285</v>
      </c>
      <c r="C30" s="297"/>
      <c r="D30" s="298"/>
      <c r="E30" s="299"/>
      <c r="F30" s="300"/>
      <c r="G30" s="311">
        <f t="shared" si="1"/>
        <v>0</v>
      </c>
      <c r="H30" s="297"/>
      <c r="I30" s="327"/>
      <c r="J30" s="328"/>
      <c r="K30" s="329"/>
      <c r="L30" s="311">
        <f t="shared" si="2"/>
        <v>0</v>
      </c>
      <c r="M30" s="311">
        <f t="shared" si="3"/>
        <v>0</v>
      </c>
      <c r="N30" s="174">
        <f t="shared" si="0"/>
        <v>0</v>
      </c>
      <c r="O30" s="43"/>
      <c r="P30" s="43"/>
      <c r="Q30" s="43"/>
      <c r="R30" s="43"/>
    </row>
    <row r="31" spans="2:18" x14ac:dyDescent="0.3">
      <c r="B31" s="296" t="s">
        <v>286</v>
      </c>
      <c r="C31" s="297"/>
      <c r="D31" s="298"/>
      <c r="E31" s="299"/>
      <c r="F31" s="300"/>
      <c r="G31" s="311">
        <f t="shared" si="1"/>
        <v>0</v>
      </c>
      <c r="H31" s="297"/>
      <c r="I31" s="327"/>
      <c r="J31" s="328"/>
      <c r="K31" s="329"/>
      <c r="L31" s="311">
        <f t="shared" si="2"/>
        <v>0</v>
      </c>
      <c r="M31" s="311">
        <f t="shared" si="3"/>
        <v>0</v>
      </c>
      <c r="N31" s="174">
        <f t="shared" si="0"/>
        <v>0</v>
      </c>
      <c r="O31" s="43"/>
      <c r="P31" s="43"/>
      <c r="Q31" s="43"/>
      <c r="R31" s="43"/>
    </row>
    <row r="32" spans="2:18" x14ac:dyDescent="0.3">
      <c r="B32" s="296" t="s">
        <v>287</v>
      </c>
      <c r="C32" s="297"/>
      <c r="D32" s="298"/>
      <c r="E32" s="299"/>
      <c r="F32" s="300"/>
      <c r="G32" s="311">
        <f t="shared" si="1"/>
        <v>0</v>
      </c>
      <c r="H32" s="297"/>
      <c r="I32" s="327"/>
      <c r="J32" s="328"/>
      <c r="K32" s="329"/>
      <c r="L32" s="311">
        <f t="shared" si="2"/>
        <v>0</v>
      </c>
      <c r="M32" s="311">
        <f t="shared" si="3"/>
        <v>0</v>
      </c>
      <c r="N32" s="174">
        <f t="shared" si="0"/>
        <v>0</v>
      </c>
      <c r="O32" s="43"/>
      <c r="P32" s="43"/>
      <c r="Q32" s="43"/>
      <c r="R32" s="43"/>
    </row>
    <row r="33" spans="2:18" x14ac:dyDescent="0.3">
      <c r="B33" s="296" t="s">
        <v>288</v>
      </c>
      <c r="C33" s="297"/>
      <c r="D33" s="298"/>
      <c r="E33" s="299"/>
      <c r="F33" s="300"/>
      <c r="G33" s="311">
        <f t="shared" si="1"/>
        <v>0</v>
      </c>
      <c r="H33" s="297"/>
      <c r="I33" s="327"/>
      <c r="J33" s="328"/>
      <c r="K33" s="329"/>
      <c r="L33" s="311">
        <f t="shared" si="2"/>
        <v>0</v>
      </c>
      <c r="M33" s="311">
        <f t="shared" si="3"/>
        <v>0</v>
      </c>
      <c r="N33" s="174">
        <f t="shared" si="0"/>
        <v>0</v>
      </c>
      <c r="O33" s="43"/>
      <c r="P33" s="43"/>
      <c r="Q33" s="43"/>
      <c r="R33" s="43"/>
    </row>
    <row r="34" spans="2:18" x14ac:dyDescent="0.3">
      <c r="B34" s="296" t="s">
        <v>289</v>
      </c>
      <c r="C34" s="297"/>
      <c r="D34" s="298"/>
      <c r="E34" s="299"/>
      <c r="F34" s="300"/>
      <c r="G34" s="311">
        <f t="shared" si="1"/>
        <v>0</v>
      </c>
      <c r="H34" s="297"/>
      <c r="I34" s="327"/>
      <c r="J34" s="328"/>
      <c r="K34" s="329"/>
      <c r="L34" s="311">
        <f t="shared" si="2"/>
        <v>0</v>
      </c>
      <c r="M34" s="311">
        <f t="shared" si="3"/>
        <v>0</v>
      </c>
      <c r="N34" s="174">
        <f t="shared" si="0"/>
        <v>0</v>
      </c>
      <c r="O34" s="43"/>
      <c r="P34" s="43"/>
      <c r="Q34" s="43"/>
      <c r="R34" s="43"/>
    </row>
    <row r="35" spans="2:18" x14ac:dyDescent="0.3">
      <c r="B35" s="296" t="s">
        <v>290</v>
      </c>
      <c r="C35" s="297"/>
      <c r="D35" s="298"/>
      <c r="E35" s="299"/>
      <c r="F35" s="300"/>
      <c r="G35" s="311">
        <f t="shared" si="1"/>
        <v>0</v>
      </c>
      <c r="H35" s="297"/>
      <c r="I35" s="327"/>
      <c r="J35" s="328"/>
      <c r="K35" s="329"/>
      <c r="L35" s="311">
        <f t="shared" si="2"/>
        <v>0</v>
      </c>
      <c r="M35" s="311">
        <f t="shared" si="3"/>
        <v>0</v>
      </c>
      <c r="N35" s="174">
        <f t="shared" si="0"/>
        <v>0</v>
      </c>
      <c r="O35" s="43"/>
      <c r="P35" s="43"/>
      <c r="Q35" s="43"/>
      <c r="R35" s="43"/>
    </row>
    <row r="36" spans="2:18" x14ac:dyDescent="0.3">
      <c r="B36" s="296" t="s">
        <v>291</v>
      </c>
      <c r="C36" s="297"/>
      <c r="D36" s="298"/>
      <c r="E36" s="299"/>
      <c r="F36" s="300"/>
      <c r="G36" s="311">
        <f t="shared" si="1"/>
        <v>0</v>
      </c>
      <c r="H36" s="297"/>
      <c r="I36" s="327"/>
      <c r="J36" s="328"/>
      <c r="K36" s="329"/>
      <c r="L36" s="311">
        <f t="shared" si="2"/>
        <v>0</v>
      </c>
      <c r="M36" s="311">
        <f t="shared" si="3"/>
        <v>0</v>
      </c>
      <c r="N36" s="174">
        <f t="shared" si="0"/>
        <v>0</v>
      </c>
      <c r="O36" s="43"/>
      <c r="P36" s="43"/>
      <c r="Q36" s="43"/>
      <c r="R36" s="43"/>
    </row>
    <row r="37" spans="2:18" x14ac:dyDescent="0.3">
      <c r="B37" s="296" t="s">
        <v>292</v>
      </c>
      <c r="C37" s="297"/>
      <c r="D37" s="298"/>
      <c r="E37" s="299"/>
      <c r="F37" s="300"/>
      <c r="G37" s="311">
        <f t="shared" si="1"/>
        <v>0</v>
      </c>
      <c r="H37" s="297"/>
      <c r="I37" s="327"/>
      <c r="J37" s="328"/>
      <c r="K37" s="329"/>
      <c r="L37" s="311">
        <f t="shared" si="2"/>
        <v>0</v>
      </c>
      <c r="M37" s="311">
        <f t="shared" si="3"/>
        <v>0</v>
      </c>
      <c r="N37" s="174">
        <f t="shared" si="0"/>
        <v>0</v>
      </c>
      <c r="O37" s="43"/>
      <c r="P37" s="43"/>
      <c r="Q37" s="43"/>
      <c r="R37" s="43"/>
    </row>
    <row r="38" spans="2:18" x14ac:dyDescent="0.3">
      <c r="B38" s="296" t="s">
        <v>293</v>
      </c>
      <c r="C38" s="297"/>
      <c r="D38" s="298"/>
      <c r="E38" s="299"/>
      <c r="F38" s="300"/>
      <c r="G38" s="311">
        <f t="shared" si="1"/>
        <v>0</v>
      </c>
      <c r="H38" s="297"/>
      <c r="I38" s="327"/>
      <c r="J38" s="328"/>
      <c r="K38" s="329"/>
      <c r="L38" s="311">
        <f t="shared" si="2"/>
        <v>0</v>
      </c>
      <c r="M38" s="311">
        <f t="shared" si="3"/>
        <v>0</v>
      </c>
      <c r="N38" s="174">
        <f t="shared" si="0"/>
        <v>0</v>
      </c>
      <c r="O38" s="43"/>
      <c r="P38" s="43"/>
      <c r="Q38" s="43"/>
      <c r="R38" s="43"/>
    </row>
    <row r="39" spans="2:18" ht="15" thickBot="1" x14ac:dyDescent="0.35">
      <c r="B39" s="296" t="s">
        <v>294</v>
      </c>
      <c r="C39" s="297"/>
      <c r="D39" s="298"/>
      <c r="E39" s="299"/>
      <c r="F39" s="300"/>
      <c r="G39" s="311">
        <f t="shared" si="1"/>
        <v>0</v>
      </c>
      <c r="H39" s="297"/>
      <c r="I39" s="330"/>
      <c r="J39" s="331"/>
      <c r="K39" s="332"/>
      <c r="L39" s="311">
        <f t="shared" si="2"/>
        <v>0</v>
      </c>
      <c r="M39" s="311">
        <f t="shared" si="3"/>
        <v>0</v>
      </c>
      <c r="N39" s="174">
        <f t="shared" si="0"/>
        <v>0</v>
      </c>
      <c r="O39" s="43"/>
      <c r="P39" s="43"/>
      <c r="Q39" s="43"/>
      <c r="R39" s="43"/>
    </row>
    <row r="40" spans="2:18" ht="15" thickBot="1" x14ac:dyDescent="0.35">
      <c r="B40" s="284" t="s">
        <v>422</v>
      </c>
      <c r="C40" s="294">
        <f>SUM(G18:G39)</f>
        <v>0</v>
      </c>
      <c r="D40" s="285"/>
      <c r="E40" s="286"/>
      <c r="F40" s="295"/>
      <c r="G40" s="308"/>
      <c r="H40" s="294">
        <f>SUM(H18:H39)</f>
        <v>0</v>
      </c>
      <c r="I40" s="285"/>
      <c r="J40" s="286"/>
      <c r="K40" s="295"/>
      <c r="L40" s="309">
        <f>SUM(L18:L39)</f>
        <v>0</v>
      </c>
      <c r="M40" s="309">
        <f>SUM(M18:M39)</f>
        <v>0</v>
      </c>
      <c r="N40" s="174">
        <f>SUM(N18:N39)</f>
        <v>0</v>
      </c>
      <c r="O40" s="43"/>
      <c r="P40" s="43"/>
      <c r="Q40" s="43"/>
      <c r="R40" s="43"/>
    </row>
    <row r="41" spans="2:18" ht="15" thickBot="1" x14ac:dyDescent="0.35">
      <c r="B41" s="287"/>
      <c r="C41" s="288"/>
      <c r="D41" s="288"/>
      <c r="E41" s="288"/>
      <c r="F41" s="288"/>
      <c r="G41" s="288"/>
    </row>
    <row r="42" spans="2:18" ht="16.2" thickBot="1" x14ac:dyDescent="0.35">
      <c r="B42" s="226" t="s">
        <v>75</v>
      </c>
      <c r="C42" s="349" t="str">
        <f>IF(N40=22,"Completed","Yet to be Completed")</f>
        <v>Yet to be Completed</v>
      </c>
      <c r="D42" s="288"/>
      <c r="E42" s="288"/>
      <c r="F42" s="288"/>
      <c r="G42" s="288"/>
    </row>
    <row r="43" spans="2:18" x14ac:dyDescent="0.3">
      <c r="B43" s="289"/>
      <c r="C43" s="289"/>
      <c r="D43" s="289"/>
      <c r="E43" s="289"/>
      <c r="F43" s="289"/>
      <c r="G43" s="289"/>
    </row>
    <row r="44" spans="2:18" x14ac:dyDescent="0.3">
      <c r="B44" s="289"/>
      <c r="C44" s="289"/>
      <c r="D44" s="289"/>
      <c r="E44" s="289"/>
      <c r="F44" s="289"/>
      <c r="G44" s="289"/>
    </row>
    <row r="45" spans="2:18" x14ac:dyDescent="0.3">
      <c r="B45" s="426"/>
      <c r="C45" s="426"/>
      <c r="D45" s="426"/>
      <c r="E45" s="426"/>
      <c r="F45" s="426"/>
      <c r="G45" s="290"/>
    </row>
    <row r="46" spans="2:18" x14ac:dyDescent="0.3">
      <c r="B46" s="290"/>
      <c r="C46" s="290"/>
      <c r="D46" s="290"/>
      <c r="E46" s="290"/>
      <c r="F46" s="290"/>
      <c r="G46" s="290"/>
    </row>
  </sheetData>
  <mergeCells count="15">
    <mergeCell ref="B5:K5"/>
    <mergeCell ref="B7:K7"/>
    <mergeCell ref="B45:F45"/>
    <mergeCell ref="C16:C17"/>
    <mergeCell ref="H16:H17"/>
    <mergeCell ref="B9:K9"/>
    <mergeCell ref="B11:K13"/>
    <mergeCell ref="D16:F16"/>
    <mergeCell ref="I16:K16"/>
    <mergeCell ref="C15:K15"/>
    <mergeCell ref="L16:L17"/>
    <mergeCell ref="B8:K8"/>
    <mergeCell ref="M16:M17"/>
    <mergeCell ref="B6:F6"/>
    <mergeCell ref="B10:F10"/>
  </mergeCells>
  <conditionalFormatting sqref="C18:C39">
    <cfRule type="expression" dxfId="20" priority="7">
      <formula>NOT(ISBLANK(H18))</formula>
    </cfRule>
  </conditionalFormatting>
  <conditionalFormatting sqref="C42">
    <cfRule type="expression" dxfId="19" priority="8">
      <formula>C42="Completed"</formula>
    </cfRule>
    <cfRule type="expression" dxfId="18" priority="9">
      <formula>C42="Yet to be Completed"</formula>
    </cfRule>
  </conditionalFormatting>
  <conditionalFormatting sqref="C18:K39">
    <cfRule type="containsBlanks" dxfId="17" priority="11">
      <formula>LEN(TRIM(C18))=0</formula>
    </cfRule>
  </conditionalFormatting>
  <conditionalFormatting sqref="D18:D39">
    <cfRule type="expression" dxfId="16" priority="3">
      <formula>H18&lt;&gt;""</formula>
    </cfRule>
  </conditionalFormatting>
  <conditionalFormatting sqref="E18:E39">
    <cfRule type="expression" dxfId="15" priority="2">
      <formula>H18&lt;&gt;""</formula>
    </cfRule>
  </conditionalFormatting>
  <conditionalFormatting sqref="F18:F39">
    <cfRule type="expression" dxfId="14" priority="1">
      <formula>H18&lt;&gt;""</formula>
    </cfRule>
  </conditionalFormatting>
  <conditionalFormatting sqref="H18:K39">
    <cfRule type="expression" dxfId="13" priority="10">
      <formula>NOT(ISBLANK(C18))</formula>
    </cfRule>
  </conditionalFormatting>
  <conditionalFormatting sqref="I18:K39">
    <cfRule type="expression" dxfId="12" priority="6">
      <formula>C18&lt;&gt;""</formula>
    </cfRule>
  </conditionalFormatting>
  <conditionalFormatting sqref="J18:J39">
    <cfRule type="expression" dxfId="11" priority="5">
      <formula>C18&lt;&gt;""</formula>
    </cfRule>
  </conditionalFormatting>
  <conditionalFormatting sqref="K18:K39">
    <cfRule type="expression" dxfId="10" priority="4">
      <formula>C18&lt;&gt;""</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39997558519241921"/>
  </sheetPr>
  <dimension ref="A1:F11"/>
  <sheetViews>
    <sheetView showGridLines="0" zoomScale="85" zoomScaleNormal="85" workbookViewId="0"/>
  </sheetViews>
  <sheetFormatPr defaultRowHeight="14.4" x14ac:dyDescent="0.3"/>
  <cols>
    <col min="1" max="1" width="8.6640625" style="174"/>
    <col min="2" max="2" width="36.6640625" customWidth="1"/>
    <col min="3" max="3" width="50.6640625" customWidth="1"/>
    <col min="4" max="4" width="4.44140625" style="174" customWidth="1"/>
    <col min="5" max="5" width="69.6640625" bestFit="1" customWidth="1"/>
    <col min="6" max="6" width="25.33203125" customWidth="1"/>
  </cols>
  <sheetData>
    <row r="1" spans="1:6" ht="52.2" customHeight="1" thickBot="1" x14ac:dyDescent="0.35"/>
    <row r="2" spans="1:6" ht="21.6" thickBot="1" x14ac:dyDescent="0.45">
      <c r="B2" s="405" t="s">
        <v>423</v>
      </c>
      <c r="C2" s="407"/>
      <c r="D2" s="96"/>
      <c r="E2" s="226" t="s">
        <v>75</v>
      </c>
      <c r="F2" s="349" t="str">
        <f>IF(A10&lt;&gt;0,"Yet to be Completed","Completed")</f>
        <v>Yet to be Completed</v>
      </c>
    </row>
    <row r="4" spans="1:6" ht="15" thickBot="1" x14ac:dyDescent="0.35"/>
    <row r="5" spans="1:6" ht="18.600000000000001" thickBot="1" x14ac:dyDescent="0.4">
      <c r="B5" s="417" t="s">
        <v>424</v>
      </c>
      <c r="C5" s="418"/>
      <c r="E5" s="417" t="s">
        <v>425</v>
      </c>
      <c r="F5" s="418"/>
    </row>
    <row r="6" spans="1:6" ht="15" thickBot="1" x14ac:dyDescent="0.35">
      <c r="B6" s="61" t="s">
        <v>426</v>
      </c>
      <c r="C6" s="61" t="s">
        <v>305</v>
      </c>
      <c r="E6" s="61" t="s">
        <v>67</v>
      </c>
      <c r="F6" s="61" t="s">
        <v>427</v>
      </c>
    </row>
    <row r="7" spans="1:6" ht="15" customHeight="1" thickBot="1" x14ac:dyDescent="0.35">
      <c r="A7" s="174" t="str">
        <f>IF(C7="","x","")</f>
        <v>x</v>
      </c>
      <c r="B7" s="97" t="s">
        <v>263</v>
      </c>
      <c r="C7" s="242"/>
      <c r="D7" s="174" t="str">
        <f>IF(F7="","x","")</f>
        <v>x</v>
      </c>
      <c r="E7" s="98" t="s">
        <v>428</v>
      </c>
      <c r="F7" s="248"/>
    </row>
    <row r="8" spans="1:6" ht="15" customHeight="1" thickBot="1" x14ac:dyDescent="0.35">
      <c r="B8" s="61" t="s">
        <v>429</v>
      </c>
      <c r="C8" s="173" t="s">
        <v>307</v>
      </c>
      <c r="D8" s="174" t="str">
        <f>IF(F8="","x","")</f>
        <v>x</v>
      </c>
      <c r="E8" s="102" t="s">
        <v>430</v>
      </c>
      <c r="F8" s="249"/>
    </row>
    <row r="9" spans="1:6" ht="15" customHeight="1" thickBot="1" x14ac:dyDescent="0.35">
      <c r="A9" s="174" t="str">
        <f t="shared" ref="A9" si="0">IF(C9="","x","")</f>
        <v>x</v>
      </c>
      <c r="B9" s="103" t="s">
        <v>431</v>
      </c>
      <c r="C9" s="242"/>
    </row>
    <row r="10" spans="1:6" ht="15" customHeight="1" x14ac:dyDescent="0.3">
      <c r="A10" s="175">
        <f>COUNTIF(A7:A9,"x")+COUNTIF(D7:D8,"x")</f>
        <v>4</v>
      </c>
    </row>
    <row r="11" spans="1:6" ht="15.75" customHeight="1" x14ac:dyDescent="0.3"/>
  </sheetData>
  <mergeCells count="3">
    <mergeCell ref="B5:C5"/>
    <mergeCell ref="E5:F5"/>
    <mergeCell ref="B2:C2"/>
  </mergeCells>
  <conditionalFormatting sqref="C7">
    <cfRule type="expression" dxfId="9" priority="21">
      <formula>C7&lt;&gt;""</formula>
    </cfRule>
    <cfRule type="expression" dxfId="8" priority="22">
      <formula>C7&gt;0</formula>
    </cfRule>
  </conditionalFormatting>
  <conditionalFormatting sqref="C9">
    <cfRule type="expression" dxfId="7" priority="15">
      <formula>C9&lt;&gt;""</formula>
    </cfRule>
    <cfRule type="expression" dxfId="6" priority="16">
      <formula>C9&gt;0</formula>
    </cfRule>
  </conditionalFormatting>
  <conditionalFormatting sqref="F2">
    <cfRule type="expression" dxfId="5" priority="1">
      <formula>F2="Completed"</formula>
    </cfRule>
    <cfRule type="expression" dxfId="4" priority="2">
      <formula>F2="Yet to be Completed"</formula>
    </cfRule>
  </conditionalFormatting>
  <conditionalFormatting sqref="F7:F8">
    <cfRule type="expression" dxfId="3" priority="3">
      <formula>F7&lt;&gt;""</formula>
    </cfRule>
    <cfRule type="expression" dxfId="2" priority="4">
      <formula>F7&gt;0</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C7 C9 F7:F8" xr:uid="{00000000-0002-0000-1000-000000000000}">
      <formula1>0</formula1>
      <formula2>1000000</formula2>
    </dataValidation>
  </dataValidation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235D64"/>
  </sheetPr>
  <dimension ref="A1:E25"/>
  <sheetViews>
    <sheetView showGridLines="0" zoomScale="85" zoomScaleNormal="85" workbookViewId="0"/>
  </sheetViews>
  <sheetFormatPr defaultRowHeight="14.4" x14ac:dyDescent="0.3"/>
  <cols>
    <col min="1" max="1" width="8.6640625" style="174"/>
    <col min="2" max="2" width="36.6640625" customWidth="1"/>
    <col min="3" max="3" width="50.6640625" customWidth="1"/>
    <col min="4" max="4" width="4.44140625" style="174" customWidth="1"/>
    <col min="5" max="5" width="69.6640625" bestFit="1" customWidth="1"/>
    <col min="6" max="6" width="25.33203125" customWidth="1"/>
  </cols>
  <sheetData>
    <row r="1" spans="1:5" ht="52.2" customHeight="1" thickBot="1" x14ac:dyDescent="0.35"/>
    <row r="2" spans="1:5" ht="21.6" thickBot="1" x14ac:dyDescent="0.45">
      <c r="B2" s="405" t="s">
        <v>432</v>
      </c>
      <c r="C2" s="407"/>
      <c r="D2" s="96"/>
    </row>
    <row r="5" spans="1:5" ht="18.600000000000001" thickBot="1" x14ac:dyDescent="0.4">
      <c r="B5" s="437" t="s">
        <v>433</v>
      </c>
      <c r="C5" s="438"/>
      <c r="D5" s="438"/>
      <c r="E5" s="438"/>
    </row>
    <row r="6" spans="1:5" ht="15" thickBot="1" x14ac:dyDescent="0.35">
      <c r="B6" s="61" t="s">
        <v>434</v>
      </c>
      <c r="C6" s="61" t="s">
        <v>435</v>
      </c>
      <c r="D6" s="433" t="s">
        <v>436</v>
      </c>
      <c r="E6" s="434"/>
    </row>
    <row r="7" spans="1:5" ht="15" customHeight="1" thickBot="1" x14ac:dyDescent="0.35">
      <c r="A7" s="174" t="str">
        <f>IF(D7="","x","")</f>
        <v>x</v>
      </c>
      <c r="B7" s="335"/>
      <c r="C7" s="335"/>
      <c r="D7" s="435"/>
      <c r="E7" s="436"/>
    </row>
    <row r="8" spans="1:5" ht="15" customHeight="1" thickBot="1" x14ac:dyDescent="0.35">
      <c r="B8" s="335"/>
      <c r="C8" s="335"/>
      <c r="D8" s="333"/>
      <c r="E8" s="334"/>
    </row>
    <row r="9" spans="1:5" ht="15" customHeight="1" thickBot="1" x14ac:dyDescent="0.35">
      <c r="B9" s="335"/>
      <c r="C9" s="335"/>
      <c r="D9" s="333"/>
      <c r="E9" s="334"/>
    </row>
    <row r="10" spans="1:5" ht="15" customHeight="1" thickBot="1" x14ac:dyDescent="0.35">
      <c r="B10" s="335"/>
      <c r="C10" s="335"/>
      <c r="D10" s="333"/>
      <c r="E10" s="334"/>
    </row>
    <row r="11" spans="1:5" ht="15" customHeight="1" thickBot="1" x14ac:dyDescent="0.35">
      <c r="B11" s="335"/>
      <c r="C11" s="335"/>
      <c r="D11" s="333"/>
      <c r="E11" s="334"/>
    </row>
    <row r="12" spans="1:5" ht="15" customHeight="1" thickBot="1" x14ac:dyDescent="0.35">
      <c r="B12" s="335"/>
      <c r="C12" s="335"/>
      <c r="D12" s="333"/>
      <c r="E12" s="334"/>
    </row>
    <row r="13" spans="1:5" ht="15" customHeight="1" thickBot="1" x14ac:dyDescent="0.35">
      <c r="B13" s="335"/>
      <c r="C13" s="335"/>
      <c r="D13" s="333"/>
      <c r="E13" s="334"/>
    </row>
    <row r="14" spans="1:5" ht="15" customHeight="1" thickBot="1" x14ac:dyDescent="0.35">
      <c r="B14" s="335"/>
      <c r="C14" s="335"/>
      <c r="D14" s="333"/>
      <c r="E14" s="334"/>
    </row>
    <row r="15" spans="1:5" ht="15" customHeight="1" thickBot="1" x14ac:dyDescent="0.35">
      <c r="B15" s="335"/>
      <c r="C15" s="335"/>
      <c r="D15" s="333"/>
      <c r="E15" s="334"/>
    </row>
    <row r="16" spans="1:5" ht="15" customHeight="1" thickBot="1" x14ac:dyDescent="0.35">
      <c r="B16" s="335"/>
      <c r="C16" s="335"/>
      <c r="D16" s="333"/>
      <c r="E16" s="334"/>
    </row>
    <row r="17" spans="1:5" ht="15" customHeight="1" thickBot="1" x14ac:dyDescent="0.35">
      <c r="B17" s="335"/>
      <c r="C17" s="335"/>
      <c r="D17" s="333"/>
      <c r="E17" s="334"/>
    </row>
    <row r="18" spans="1:5" ht="15" customHeight="1" thickBot="1" x14ac:dyDescent="0.35">
      <c r="B18" s="335"/>
      <c r="C18" s="335"/>
      <c r="D18" s="333"/>
      <c r="E18" s="334"/>
    </row>
    <row r="19" spans="1:5" ht="15" customHeight="1" thickBot="1" x14ac:dyDescent="0.35">
      <c r="B19" s="335"/>
      <c r="C19" s="335"/>
      <c r="D19" s="333"/>
      <c r="E19" s="334"/>
    </row>
    <row r="20" spans="1:5" ht="15" customHeight="1" thickBot="1" x14ac:dyDescent="0.35">
      <c r="B20" s="335"/>
      <c r="C20" s="335"/>
      <c r="D20" s="333"/>
      <c r="E20" s="334"/>
    </row>
    <row r="21" spans="1:5" ht="15" customHeight="1" thickBot="1" x14ac:dyDescent="0.35">
      <c r="B21" s="335"/>
      <c r="C21" s="335"/>
      <c r="D21" s="333"/>
      <c r="E21" s="334"/>
    </row>
    <row r="22" spans="1:5" ht="15" customHeight="1" thickBot="1" x14ac:dyDescent="0.35">
      <c r="A22" s="174" t="str">
        <f t="shared" ref="A22" si="0">IF(D22="","x","")</f>
        <v>x</v>
      </c>
      <c r="B22" s="335"/>
      <c r="C22" s="335"/>
      <c r="D22" s="435"/>
      <c r="E22" s="436"/>
    </row>
    <row r="23" spans="1:5" ht="15" customHeight="1" x14ac:dyDescent="0.3">
      <c r="A23" s="175">
        <f>COUNTIF(A7:A22,"x")+COUNTIF(E7:E7,"x")</f>
        <v>2</v>
      </c>
    </row>
    <row r="24" spans="1:5" ht="15.75" customHeight="1" x14ac:dyDescent="0.3">
      <c r="B24" s="41" t="s">
        <v>437</v>
      </c>
    </row>
    <row r="25" spans="1:5" x14ac:dyDescent="0.3">
      <c r="B25" t="str">
        <f>Instructions!J86</f>
        <v>Used for Contractual Purposes Only and will not be part of the cost evaluation.  Tenderers should list all potential equipment being proposed as part of their tender response</v>
      </c>
    </row>
  </sheetData>
  <mergeCells count="5">
    <mergeCell ref="B2:C2"/>
    <mergeCell ref="D6:E6"/>
    <mergeCell ref="D7:E7"/>
    <mergeCell ref="D22:E22"/>
    <mergeCell ref="B5:E5"/>
  </mergeCells>
  <conditionalFormatting sqref="B7:D22">
    <cfRule type="expression" dxfId="1" priority="1">
      <formula>B7&lt;&gt;""</formula>
    </cfRule>
    <cfRule type="expression" dxfId="0" priority="2">
      <formula>B7&gt;0</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D7:D22" xr:uid="{00000000-0002-0000-1100-000000000000}">
      <formula1>0</formula1>
      <formula2>1000000</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235D64"/>
  </sheetPr>
  <dimension ref="A1:I321"/>
  <sheetViews>
    <sheetView showGridLines="0" tabSelected="1" topLeftCell="A303" zoomScale="85" zoomScaleNormal="85" workbookViewId="0">
      <selection activeCell="F314" sqref="F314"/>
    </sheetView>
  </sheetViews>
  <sheetFormatPr defaultRowHeight="14.4" x14ac:dyDescent="0.3"/>
  <cols>
    <col min="1" max="1" width="3.6640625" customWidth="1"/>
    <col min="2" max="2" width="5.6640625" customWidth="1"/>
    <col min="3" max="3" width="23.33203125" style="11" customWidth="1"/>
    <col min="4" max="4" width="60.44140625" customWidth="1"/>
    <col min="5" max="5" width="23.44140625" style="12" bestFit="1" customWidth="1"/>
    <col min="6" max="6" width="37.33203125" style="19" bestFit="1" customWidth="1"/>
    <col min="7" max="7" width="10.5546875" style="33" customWidth="1"/>
    <col min="8" max="8" width="9.33203125" style="33" customWidth="1"/>
    <col min="9" max="9" width="28.5546875" customWidth="1"/>
  </cols>
  <sheetData>
    <row r="1" spans="1:9" ht="56.1" customHeight="1" thickBot="1" x14ac:dyDescent="0.35"/>
    <row r="2" spans="1:9" ht="22.5" customHeight="1" thickBot="1" x14ac:dyDescent="0.55000000000000004">
      <c r="C2" s="353" t="str">
        <f>IF(Instructions!J86="0","Completed","Yet to be Completed")</f>
        <v>Yet to be Completed</v>
      </c>
      <c r="D2" s="65"/>
      <c r="E2" s="66" t="s">
        <v>103</v>
      </c>
      <c r="F2" s="57">
        <f>SUM(F17+F28+F131+F142+F150+F156+F160+F185+F210+F235+F260+F285+F310+F316+F321)</f>
        <v>0</v>
      </c>
    </row>
    <row r="3" spans="1:9" ht="24" thickBot="1" x14ac:dyDescent="0.5">
      <c r="C3" s="381" t="s">
        <v>104</v>
      </c>
      <c r="D3" s="382"/>
      <c r="E3" s="382"/>
      <c r="F3" s="383"/>
      <c r="G3" s="379" t="s">
        <v>105</v>
      </c>
      <c r="H3" s="380"/>
    </row>
    <row r="4" spans="1:9" ht="43.8" thickBot="1" x14ac:dyDescent="0.35">
      <c r="B4" s="220" t="s">
        <v>106</v>
      </c>
      <c r="C4" s="58" t="s">
        <v>107</v>
      </c>
      <c r="D4" s="59" t="s">
        <v>108</v>
      </c>
      <c r="E4" s="59" t="s">
        <v>109</v>
      </c>
      <c r="F4" s="60" t="s">
        <v>131</v>
      </c>
      <c r="G4" s="173" t="s">
        <v>110</v>
      </c>
      <c r="H4" s="173" t="s">
        <v>111</v>
      </c>
      <c r="I4" s="173" t="s">
        <v>112</v>
      </c>
    </row>
    <row r="5" spans="1:9" x14ac:dyDescent="0.3">
      <c r="A5" s="234"/>
      <c r="B5" s="235">
        <v>1</v>
      </c>
      <c r="C5" s="123" t="s">
        <v>113</v>
      </c>
      <c r="D5" s="180">
        <f>'Talk &amp; Text'!E7</f>
        <v>0</v>
      </c>
      <c r="E5" s="256">
        <v>1</v>
      </c>
      <c r="F5" s="180">
        <f t="shared" ref="F5:F15" si="0">D5*E5</f>
        <v>0</v>
      </c>
      <c r="G5" s="186">
        <f>D5</f>
        <v>0</v>
      </c>
      <c r="H5" s="187" t="s">
        <v>114</v>
      </c>
      <c r="I5" s="212" t="str">
        <f>IF('Talk &amp; Text'!E5="","TBC",'Talk &amp; Text'!E5)</f>
        <v>TBC</v>
      </c>
    </row>
    <row r="6" spans="1:9" ht="15" thickBot="1" x14ac:dyDescent="0.35">
      <c r="A6" s="234"/>
      <c r="B6" s="236">
        <v>3</v>
      </c>
      <c r="C6" s="128" t="s">
        <v>115</v>
      </c>
      <c r="D6" s="181">
        <f>'And-Rugged'!E7</f>
        <v>0</v>
      </c>
      <c r="E6" s="257">
        <v>1</v>
      </c>
      <c r="F6" s="181">
        <f t="shared" si="0"/>
        <v>0</v>
      </c>
      <c r="G6" s="188" t="s">
        <v>114</v>
      </c>
      <c r="H6" s="189">
        <f>'And-Rugged'!H7</f>
        <v>0</v>
      </c>
      <c r="I6" s="213" t="str">
        <f>IF('And-Rugged'!E5="","TBC",'And-Rugged'!E5)</f>
        <v>TBC</v>
      </c>
    </row>
    <row r="7" spans="1:9" x14ac:dyDescent="0.3">
      <c r="A7" s="234"/>
      <c r="B7" s="236">
        <v>5</v>
      </c>
      <c r="C7" s="123" t="s">
        <v>116</v>
      </c>
      <c r="D7" s="180">
        <f>'And-Low'!E7</f>
        <v>0</v>
      </c>
      <c r="E7" s="256">
        <v>1</v>
      </c>
      <c r="F7" s="180">
        <f t="shared" si="0"/>
        <v>0</v>
      </c>
      <c r="G7" s="190">
        <f t="shared" ref="G7:G16" si="1">D7</f>
        <v>0</v>
      </c>
      <c r="H7" s="187" t="s">
        <v>114</v>
      </c>
      <c r="I7" s="212" t="str">
        <f>IF('And-Low'!E5="","TBC",'And-Low'!E5)</f>
        <v>TBC</v>
      </c>
    </row>
    <row r="8" spans="1:9" x14ac:dyDescent="0.3">
      <c r="A8" s="234"/>
      <c r="B8" s="236">
        <v>7</v>
      </c>
      <c r="C8" s="126" t="s">
        <v>117</v>
      </c>
      <c r="D8" s="182">
        <f>'And-Mid'!E7</f>
        <v>0</v>
      </c>
      <c r="E8" s="258">
        <v>1</v>
      </c>
      <c r="F8" s="182">
        <f t="shared" si="0"/>
        <v>0</v>
      </c>
      <c r="G8" s="192" t="s">
        <v>114</v>
      </c>
      <c r="H8" s="196">
        <f>'And-Mid'!H7</f>
        <v>0</v>
      </c>
      <c r="I8" s="214" t="str">
        <f>IF('And-Mid'!E5="","TBC",'And-Mid'!E5)</f>
        <v>TBC</v>
      </c>
    </row>
    <row r="9" spans="1:9" ht="15" thickBot="1" x14ac:dyDescent="0.35">
      <c r="A9" s="234"/>
      <c r="B9" s="236">
        <v>9</v>
      </c>
      <c r="C9" s="136" t="s">
        <v>118</v>
      </c>
      <c r="D9" s="183">
        <f>'And-High'!E7</f>
        <v>0</v>
      </c>
      <c r="E9" s="259">
        <v>1</v>
      </c>
      <c r="F9" s="183">
        <f t="shared" si="0"/>
        <v>0</v>
      </c>
      <c r="G9" s="188" t="s">
        <v>114</v>
      </c>
      <c r="H9" s="193">
        <f>'And-High'!H7</f>
        <v>0</v>
      </c>
      <c r="I9" s="215" t="str">
        <f>IF('And-High'!E5="","TBC",'And-High'!E5)</f>
        <v>TBC</v>
      </c>
    </row>
    <row r="10" spans="1:9" x14ac:dyDescent="0.3">
      <c r="A10" s="234"/>
      <c r="B10" s="236">
        <v>11</v>
      </c>
      <c r="C10" s="123" t="s">
        <v>119</v>
      </c>
      <c r="D10" s="180">
        <f>'iOS-Low'!E7</f>
        <v>0</v>
      </c>
      <c r="E10" s="256">
        <v>1</v>
      </c>
      <c r="F10" s="180">
        <f t="shared" si="0"/>
        <v>0</v>
      </c>
      <c r="G10" s="194" t="s">
        <v>114</v>
      </c>
      <c r="H10" s="195">
        <f>'iOS-Low'!H7</f>
        <v>0</v>
      </c>
      <c r="I10" s="216" t="str">
        <f>IF('iOS-Low'!E5="","TBC",'iOS-Low'!E5)</f>
        <v>TBC</v>
      </c>
    </row>
    <row r="11" spans="1:9" x14ac:dyDescent="0.3">
      <c r="A11" s="234"/>
      <c r="B11" s="236">
        <v>13</v>
      </c>
      <c r="C11" s="126" t="s">
        <v>120</v>
      </c>
      <c r="D11" s="182">
        <f>'iOS-Mid'!E7</f>
        <v>0</v>
      </c>
      <c r="E11" s="258">
        <v>1</v>
      </c>
      <c r="F11" s="182">
        <f t="shared" si="0"/>
        <v>0</v>
      </c>
      <c r="G11" s="192" t="s">
        <v>114</v>
      </c>
      <c r="H11" s="196">
        <f>'iOS-Mid'!H7</f>
        <v>0</v>
      </c>
      <c r="I11" s="217" t="str">
        <f>IF('iOS-Mid'!E5="","TBC",'iOS-Mid'!E5)</f>
        <v>TBC</v>
      </c>
    </row>
    <row r="12" spans="1:9" ht="15" thickBot="1" x14ac:dyDescent="0.35">
      <c r="A12" s="234"/>
      <c r="B12" s="236">
        <v>15</v>
      </c>
      <c r="C12" s="136" t="s">
        <v>121</v>
      </c>
      <c r="D12" s="183">
        <f>'iOS-High'!E7</f>
        <v>0</v>
      </c>
      <c r="E12" s="259">
        <v>1</v>
      </c>
      <c r="F12" s="183">
        <f t="shared" si="0"/>
        <v>0</v>
      </c>
      <c r="G12" s="188" t="s">
        <v>114</v>
      </c>
      <c r="H12" s="193">
        <f>'iOS-High'!H7</f>
        <v>0</v>
      </c>
      <c r="I12" s="215" t="str">
        <f>IF('iOS-High'!E5="","TBC",'iOS-High'!E5)</f>
        <v>TBC</v>
      </c>
    </row>
    <row r="13" spans="1:9" x14ac:dyDescent="0.3">
      <c r="A13" s="234"/>
      <c r="B13" s="237">
        <v>17</v>
      </c>
      <c r="C13" s="132" t="s">
        <v>122</v>
      </c>
      <c r="D13" s="184">
        <f>'Ancillary Equipment'!E9</f>
        <v>0</v>
      </c>
      <c r="E13" s="260">
        <v>1</v>
      </c>
      <c r="F13" s="184">
        <f t="shared" si="0"/>
        <v>0</v>
      </c>
      <c r="G13" s="190">
        <f t="shared" si="1"/>
        <v>0</v>
      </c>
      <c r="H13" s="194" t="s">
        <v>114</v>
      </c>
      <c r="I13" s="218" t="str">
        <f>IF('Ancillary Equipment'!E7="","TBC",'Ancillary Equipment'!E7)</f>
        <v>TBC</v>
      </c>
    </row>
    <row r="14" spans="1:9" x14ac:dyDescent="0.3">
      <c r="A14" s="234"/>
      <c r="B14" s="237">
        <v>18</v>
      </c>
      <c r="C14" s="88" t="s">
        <v>123</v>
      </c>
      <c r="D14" s="182">
        <f>'Ancillary Equipment'!E15</f>
        <v>0</v>
      </c>
      <c r="E14" s="260">
        <v>1</v>
      </c>
      <c r="F14" s="182">
        <f t="shared" si="0"/>
        <v>0</v>
      </c>
      <c r="G14" s="191">
        <f t="shared" si="1"/>
        <v>0</v>
      </c>
      <c r="H14" s="192" t="s">
        <v>114</v>
      </c>
      <c r="I14" s="214" t="str">
        <f>IF('Ancillary Equipment'!E13="","TBC",'Ancillary Equipment'!E13)</f>
        <v>TBC</v>
      </c>
    </row>
    <row r="15" spans="1:9" ht="15" thickBot="1" x14ac:dyDescent="0.35">
      <c r="A15" s="234"/>
      <c r="B15" s="237">
        <v>19</v>
      </c>
      <c r="C15" s="138" t="s">
        <v>124</v>
      </c>
      <c r="D15" s="183">
        <f>'Ancillary Equipment'!E21</f>
        <v>0</v>
      </c>
      <c r="E15" s="259">
        <v>1</v>
      </c>
      <c r="F15" s="183">
        <f t="shared" si="0"/>
        <v>0</v>
      </c>
      <c r="G15" s="197">
        <f t="shared" si="1"/>
        <v>0</v>
      </c>
      <c r="H15" s="188" t="s">
        <v>114</v>
      </c>
      <c r="I15" s="219" t="str">
        <f>IF('Ancillary Equipment'!E19="","TBC",'Ancillary Equipment'!E19)</f>
        <v>TBC</v>
      </c>
    </row>
    <row r="16" spans="1:9" ht="29.4" thickBot="1" x14ac:dyDescent="0.35">
      <c r="A16" s="234"/>
      <c r="B16" s="339">
        <v>20</v>
      </c>
      <c r="C16" s="344" t="s">
        <v>125</v>
      </c>
      <c r="D16" s="182">
        <f>'Ancillary Equipment'!E28</f>
        <v>0</v>
      </c>
      <c r="E16" s="340">
        <v>1</v>
      </c>
      <c r="F16" s="115">
        <f t="shared" ref="F16" si="2">D16*E16</f>
        <v>0</v>
      </c>
      <c r="G16" s="197">
        <f t="shared" si="1"/>
        <v>0</v>
      </c>
      <c r="H16" s="188" t="s">
        <v>114</v>
      </c>
      <c r="I16" s="219" t="s">
        <v>126</v>
      </c>
    </row>
    <row r="17" spans="1:9" ht="15" thickBot="1" x14ac:dyDescent="0.35">
      <c r="A17" s="234"/>
      <c r="B17" s="339"/>
      <c r="C17" s="170" t="s">
        <v>127</v>
      </c>
      <c r="D17" s="171"/>
      <c r="E17" s="172"/>
      <c r="F17" s="246">
        <f>SUM(F5:F16)</f>
        <v>0</v>
      </c>
      <c r="I17" s="33"/>
    </row>
    <row r="18" spans="1:9" ht="24" thickBot="1" x14ac:dyDescent="0.5">
      <c r="A18" s="234"/>
      <c r="B18" s="339"/>
      <c r="C18" s="381" t="s">
        <v>128</v>
      </c>
      <c r="D18" s="382"/>
      <c r="E18" s="382"/>
      <c r="F18" s="383"/>
      <c r="G18" s="379" t="s">
        <v>105</v>
      </c>
      <c r="H18" s="380"/>
    </row>
    <row r="19" spans="1:9" ht="43.8" thickBot="1" x14ac:dyDescent="0.35">
      <c r="B19" s="220" t="s">
        <v>106</v>
      </c>
      <c r="C19" s="58" t="s">
        <v>129</v>
      </c>
      <c r="D19" s="59" t="s">
        <v>130</v>
      </c>
      <c r="E19" s="67" t="s">
        <v>109</v>
      </c>
      <c r="F19" s="68" t="s">
        <v>131</v>
      </c>
      <c r="G19" s="173" t="s">
        <v>110</v>
      </c>
      <c r="H19" s="173" t="s">
        <v>111</v>
      </c>
    </row>
    <row r="20" spans="1:9" x14ac:dyDescent="0.3">
      <c r="A20" s="234"/>
      <c r="B20" s="238">
        <v>1</v>
      </c>
      <c r="C20" s="123" t="s">
        <v>132</v>
      </c>
      <c r="D20" s="180">
        <f>'Talk &amp; Text'!F7</f>
        <v>0</v>
      </c>
      <c r="E20" s="105">
        <v>2</v>
      </c>
      <c r="F20" s="131">
        <f>D20*E20</f>
        <v>0</v>
      </c>
      <c r="G20" s="187" t="s">
        <v>114</v>
      </c>
      <c r="H20" s="187" t="s">
        <v>114</v>
      </c>
    </row>
    <row r="21" spans="1:9" ht="15" thickBot="1" x14ac:dyDescent="0.35">
      <c r="A21" s="234"/>
      <c r="B21" s="238">
        <v>3</v>
      </c>
      <c r="C21" s="128" t="s">
        <v>133</v>
      </c>
      <c r="D21" s="181">
        <f>'And-Rugged'!F7</f>
        <v>0</v>
      </c>
      <c r="E21" s="130">
        <v>2</v>
      </c>
      <c r="F21" s="115">
        <f t="shared" ref="F21:F27" si="3">D21*E21</f>
        <v>0</v>
      </c>
      <c r="G21" s="198" t="s">
        <v>114</v>
      </c>
      <c r="H21" s="198" t="s">
        <v>114</v>
      </c>
    </row>
    <row r="22" spans="1:9" x14ac:dyDescent="0.3">
      <c r="A22" s="234"/>
      <c r="B22" s="238">
        <v>5</v>
      </c>
      <c r="C22" s="123" t="s">
        <v>134</v>
      </c>
      <c r="D22" s="180">
        <f>'And-Low'!F7</f>
        <v>0</v>
      </c>
      <c r="E22" s="105">
        <v>2</v>
      </c>
      <c r="F22" s="113">
        <f t="shared" si="3"/>
        <v>0</v>
      </c>
      <c r="G22" s="187" t="s">
        <v>114</v>
      </c>
      <c r="H22" s="187" t="s">
        <v>114</v>
      </c>
    </row>
    <row r="23" spans="1:9" x14ac:dyDescent="0.3">
      <c r="A23" s="234"/>
      <c r="B23" s="238">
        <v>7</v>
      </c>
      <c r="C23" s="126" t="s">
        <v>135</v>
      </c>
      <c r="D23" s="182">
        <f>'And-Mid'!F7</f>
        <v>0</v>
      </c>
      <c r="E23" s="111">
        <v>2</v>
      </c>
      <c r="F23" s="114">
        <f>D23*E23</f>
        <v>0</v>
      </c>
      <c r="G23" s="192" t="s">
        <v>114</v>
      </c>
      <c r="H23" s="192" t="s">
        <v>114</v>
      </c>
    </row>
    <row r="24" spans="1:9" ht="15" thickBot="1" x14ac:dyDescent="0.35">
      <c r="A24" s="234"/>
      <c r="B24" s="238">
        <v>9</v>
      </c>
      <c r="C24" s="136" t="s">
        <v>136</v>
      </c>
      <c r="D24" s="183">
        <f>'And-High'!F7</f>
        <v>0</v>
      </c>
      <c r="E24" s="108">
        <v>2</v>
      </c>
      <c r="F24" s="115">
        <f t="shared" si="3"/>
        <v>0</v>
      </c>
      <c r="G24" s="188" t="s">
        <v>114</v>
      </c>
      <c r="H24" s="188" t="s">
        <v>114</v>
      </c>
    </row>
    <row r="25" spans="1:9" x14ac:dyDescent="0.3">
      <c r="A25" s="234"/>
      <c r="B25" s="238">
        <v>11</v>
      </c>
      <c r="C25" s="152" t="s">
        <v>137</v>
      </c>
      <c r="D25" s="184">
        <f>'iOS-Low'!F7</f>
        <v>0</v>
      </c>
      <c r="E25" s="134">
        <v>2</v>
      </c>
      <c r="F25" s="135">
        <f t="shared" si="3"/>
        <v>0</v>
      </c>
      <c r="G25" s="194" t="s">
        <v>114</v>
      </c>
      <c r="H25" s="194" t="s">
        <v>114</v>
      </c>
    </row>
    <row r="26" spans="1:9" x14ac:dyDescent="0.3">
      <c r="A26" s="234"/>
      <c r="B26" s="238">
        <v>13</v>
      </c>
      <c r="C26" s="126" t="s">
        <v>138</v>
      </c>
      <c r="D26" s="182">
        <f>'iOS-Mid'!F7</f>
        <v>0</v>
      </c>
      <c r="E26" s="111">
        <v>2</v>
      </c>
      <c r="F26" s="114">
        <f t="shared" si="3"/>
        <v>0</v>
      </c>
      <c r="G26" s="192" t="s">
        <v>114</v>
      </c>
      <c r="H26" s="192" t="s">
        <v>114</v>
      </c>
    </row>
    <row r="27" spans="1:9" ht="15" thickBot="1" x14ac:dyDescent="0.35">
      <c r="A27" s="234"/>
      <c r="B27" s="238">
        <v>15</v>
      </c>
      <c r="C27" s="136" t="s">
        <v>139</v>
      </c>
      <c r="D27" s="183">
        <f>'iOS-High'!F7</f>
        <v>0</v>
      </c>
      <c r="E27" s="108">
        <v>2</v>
      </c>
      <c r="F27" s="115">
        <f t="shared" si="3"/>
        <v>0</v>
      </c>
      <c r="G27" s="188" t="s">
        <v>114</v>
      </c>
      <c r="H27" s="188" t="s">
        <v>114</v>
      </c>
    </row>
    <row r="28" spans="1:9" ht="15" thickBot="1" x14ac:dyDescent="0.35">
      <c r="C28" s="170" t="s">
        <v>127</v>
      </c>
      <c r="D28" s="171"/>
      <c r="E28" s="172"/>
      <c r="F28" s="246">
        <f>SUM(F20:F27)</f>
        <v>0</v>
      </c>
    </row>
    <row r="29" spans="1:9" ht="24" thickBot="1" x14ac:dyDescent="0.5">
      <c r="C29" s="381" t="s">
        <v>140</v>
      </c>
      <c r="D29" s="388"/>
      <c r="E29" s="388"/>
      <c r="F29" s="389"/>
      <c r="G29" s="379" t="s">
        <v>105</v>
      </c>
      <c r="H29" s="380"/>
    </row>
    <row r="30" spans="1:9" ht="43.8" thickBot="1" x14ac:dyDescent="0.35">
      <c r="B30" s="220" t="s">
        <v>106</v>
      </c>
      <c r="C30" s="59" t="s">
        <v>141</v>
      </c>
      <c r="D30" s="61" t="s">
        <v>48</v>
      </c>
      <c r="E30" s="59" t="s">
        <v>109</v>
      </c>
      <c r="F30" s="62" t="s">
        <v>142</v>
      </c>
      <c r="G30" s="173" t="s">
        <v>110</v>
      </c>
      <c r="H30" s="173" t="s">
        <v>111</v>
      </c>
    </row>
    <row r="31" spans="1:9" x14ac:dyDescent="0.3">
      <c r="A31" s="234"/>
      <c r="B31" s="377">
        <v>21</v>
      </c>
      <c r="C31" s="123" t="s">
        <v>143</v>
      </c>
      <c r="D31" s="124">
        <f>'Monthly Tariff Package Price'!C8</f>
        <v>0</v>
      </c>
      <c r="E31" s="256">
        <v>100</v>
      </c>
      <c r="F31" s="113">
        <f>E31*D31*12</f>
        <v>0</v>
      </c>
      <c r="G31" s="186">
        <f>D31</f>
        <v>0</v>
      </c>
      <c r="H31" s="187" t="s">
        <v>114</v>
      </c>
    </row>
    <row r="32" spans="1:9" ht="15" thickBot="1" x14ac:dyDescent="0.35">
      <c r="A32" s="234"/>
      <c r="B32" s="378"/>
      <c r="C32" s="90" t="s">
        <v>144</v>
      </c>
      <c r="D32" s="137">
        <f>'Monthly Tariff Package Price'!C9</f>
        <v>0</v>
      </c>
      <c r="E32" s="259">
        <v>80</v>
      </c>
      <c r="F32" s="115">
        <f t="shared" ref="F32:F95" si="4">E32*D32*12</f>
        <v>0</v>
      </c>
      <c r="G32" s="197">
        <f t="shared" ref="G32:G95" si="5">D32</f>
        <v>0</v>
      </c>
      <c r="H32" s="188" t="s">
        <v>114</v>
      </c>
    </row>
    <row r="33" spans="1:8" x14ac:dyDescent="0.3">
      <c r="A33" s="234"/>
      <c r="B33" s="377">
        <v>22</v>
      </c>
      <c r="C33" s="139" t="s">
        <v>145</v>
      </c>
      <c r="D33" s="140">
        <f>'Monthly Tariff Package Price'!C14</f>
        <v>0</v>
      </c>
      <c r="E33" s="261">
        <v>28</v>
      </c>
      <c r="F33" s="141">
        <f t="shared" si="4"/>
        <v>0</v>
      </c>
      <c r="G33" s="194">
        <f t="shared" si="5"/>
        <v>0</v>
      </c>
      <c r="H33" s="194" t="s">
        <v>114</v>
      </c>
    </row>
    <row r="34" spans="1:8" x14ac:dyDescent="0.3">
      <c r="A34" s="234"/>
      <c r="B34" s="378"/>
      <c r="C34" s="142" t="s">
        <v>146</v>
      </c>
      <c r="D34" s="143">
        <f>'Monthly Tariff Package Price'!C15</f>
        <v>0</v>
      </c>
      <c r="E34" s="262">
        <v>3</v>
      </c>
      <c r="F34" s="144">
        <f t="shared" si="4"/>
        <v>0</v>
      </c>
      <c r="G34" s="192">
        <f t="shared" si="5"/>
        <v>0</v>
      </c>
      <c r="H34" s="192" t="s">
        <v>114</v>
      </c>
    </row>
    <row r="35" spans="1:8" x14ac:dyDescent="0.3">
      <c r="A35" s="234"/>
      <c r="B35" s="378"/>
      <c r="C35" s="142" t="s">
        <v>147</v>
      </c>
      <c r="D35" s="143">
        <f>'Monthly Tariff Package Price'!C16</f>
        <v>0</v>
      </c>
      <c r="E35" s="262">
        <v>22</v>
      </c>
      <c r="F35" s="144">
        <f t="shared" si="4"/>
        <v>0</v>
      </c>
      <c r="G35" s="192">
        <f t="shared" si="5"/>
        <v>0</v>
      </c>
      <c r="H35" s="192" t="s">
        <v>114</v>
      </c>
    </row>
    <row r="36" spans="1:8" x14ac:dyDescent="0.3">
      <c r="A36" s="234"/>
      <c r="B36" s="378"/>
      <c r="C36" s="153" t="s">
        <v>148</v>
      </c>
      <c r="D36" s="154">
        <f>'Monthly Tariff Package Price'!C17</f>
        <v>0</v>
      </c>
      <c r="E36" s="263">
        <v>50</v>
      </c>
      <c r="F36" s="155">
        <f t="shared" si="4"/>
        <v>0</v>
      </c>
      <c r="G36" s="198">
        <f t="shared" si="5"/>
        <v>0</v>
      </c>
      <c r="H36" s="198" t="s">
        <v>114</v>
      </c>
    </row>
    <row r="37" spans="1:8" x14ac:dyDescent="0.3">
      <c r="A37" s="234"/>
      <c r="B37" s="378"/>
      <c r="C37" s="157" t="s">
        <v>149</v>
      </c>
      <c r="D37" s="158">
        <f>'Monthly Tariff Package Price'!C18</f>
        <v>0</v>
      </c>
      <c r="E37" s="264">
        <v>14</v>
      </c>
      <c r="F37" s="159">
        <f t="shared" si="4"/>
        <v>0</v>
      </c>
      <c r="G37" s="199">
        <f t="shared" si="5"/>
        <v>0</v>
      </c>
      <c r="H37" s="199" t="s">
        <v>114</v>
      </c>
    </row>
    <row r="38" spans="1:8" x14ac:dyDescent="0.3">
      <c r="A38" s="234"/>
      <c r="B38" s="378"/>
      <c r="C38" s="145" t="s">
        <v>150</v>
      </c>
      <c r="D38" s="143">
        <f>'Monthly Tariff Package Price'!C19</f>
        <v>0</v>
      </c>
      <c r="E38" s="262">
        <v>100</v>
      </c>
      <c r="F38" s="144">
        <f t="shared" si="4"/>
        <v>0</v>
      </c>
      <c r="G38" s="192">
        <f t="shared" si="5"/>
        <v>0</v>
      </c>
      <c r="H38" s="192" t="s">
        <v>114</v>
      </c>
    </row>
    <row r="39" spans="1:8" x14ac:dyDescent="0.3">
      <c r="A39" s="234"/>
      <c r="B39" s="378"/>
      <c r="C39" s="160" t="s">
        <v>151</v>
      </c>
      <c r="D39" s="161">
        <f>'Monthly Tariff Package Price'!C20</f>
        <v>0</v>
      </c>
      <c r="E39" s="265">
        <v>240</v>
      </c>
      <c r="F39" s="162">
        <f t="shared" si="4"/>
        <v>0</v>
      </c>
      <c r="G39" s="200">
        <f t="shared" si="5"/>
        <v>0</v>
      </c>
      <c r="H39" s="200" t="s">
        <v>114</v>
      </c>
    </row>
    <row r="40" spans="1:8" x14ac:dyDescent="0.3">
      <c r="A40" s="234"/>
      <c r="B40" s="378"/>
      <c r="C40" s="157" t="s">
        <v>152</v>
      </c>
      <c r="D40" s="158">
        <f>'Monthly Tariff Package Price'!C21</f>
        <v>0</v>
      </c>
      <c r="E40" s="264">
        <v>5</v>
      </c>
      <c r="F40" s="159">
        <f t="shared" si="4"/>
        <v>0</v>
      </c>
      <c r="G40" s="199">
        <f t="shared" si="5"/>
        <v>0</v>
      </c>
      <c r="H40" s="199" t="s">
        <v>114</v>
      </c>
    </row>
    <row r="41" spans="1:8" x14ac:dyDescent="0.3">
      <c r="A41" s="234"/>
      <c r="B41" s="378"/>
      <c r="C41" s="145" t="s">
        <v>153</v>
      </c>
      <c r="D41" s="143">
        <f>'Monthly Tariff Package Price'!C22</f>
        <v>0</v>
      </c>
      <c r="E41" s="262">
        <v>5</v>
      </c>
      <c r="F41" s="144">
        <f t="shared" si="4"/>
        <v>0</v>
      </c>
      <c r="G41" s="192">
        <f t="shared" si="5"/>
        <v>0</v>
      </c>
      <c r="H41" s="192" t="s">
        <v>114</v>
      </c>
    </row>
    <row r="42" spans="1:8" x14ac:dyDescent="0.3">
      <c r="A42" s="234"/>
      <c r="B42" s="378"/>
      <c r="C42" s="160" t="s">
        <v>154</v>
      </c>
      <c r="D42" s="161">
        <f>'Monthly Tariff Package Price'!C23</f>
        <v>0</v>
      </c>
      <c r="E42" s="265">
        <v>2</v>
      </c>
      <c r="F42" s="162">
        <f t="shared" si="4"/>
        <v>0</v>
      </c>
      <c r="G42" s="200">
        <f t="shared" si="5"/>
        <v>0</v>
      </c>
      <c r="H42" s="200" t="s">
        <v>114</v>
      </c>
    </row>
    <row r="43" spans="1:8" x14ac:dyDescent="0.3">
      <c r="A43" s="234"/>
      <c r="B43" s="378"/>
      <c r="C43" s="156" t="s">
        <v>155</v>
      </c>
      <c r="D43" s="140">
        <f>'Monthly Tariff Package Price'!C24</f>
        <v>0</v>
      </c>
      <c r="E43" s="261">
        <v>48</v>
      </c>
      <c r="F43" s="141">
        <f t="shared" si="4"/>
        <v>0</v>
      </c>
      <c r="G43" s="194">
        <f t="shared" si="5"/>
        <v>0</v>
      </c>
      <c r="H43" s="194" t="s">
        <v>114</v>
      </c>
    </row>
    <row r="44" spans="1:8" x14ac:dyDescent="0.3">
      <c r="A44" s="234"/>
      <c r="B44" s="378"/>
      <c r="C44" s="145" t="s">
        <v>156</v>
      </c>
      <c r="D44" s="143">
        <f>'Monthly Tariff Package Price'!C25</f>
        <v>0</v>
      </c>
      <c r="E44" s="262">
        <v>10</v>
      </c>
      <c r="F44" s="144">
        <f t="shared" si="4"/>
        <v>0</v>
      </c>
      <c r="G44" s="192">
        <f t="shared" si="5"/>
        <v>0</v>
      </c>
      <c r="H44" s="192" t="s">
        <v>114</v>
      </c>
    </row>
    <row r="45" spans="1:8" x14ac:dyDescent="0.3">
      <c r="A45" s="234"/>
      <c r="B45" s="378"/>
      <c r="C45" s="145" t="s">
        <v>157</v>
      </c>
      <c r="D45" s="143">
        <f>'Monthly Tariff Package Price'!C26</f>
        <v>0</v>
      </c>
      <c r="E45" s="262">
        <v>44</v>
      </c>
      <c r="F45" s="144">
        <f t="shared" si="4"/>
        <v>0</v>
      </c>
      <c r="G45" s="192">
        <f t="shared" si="5"/>
        <v>0</v>
      </c>
      <c r="H45" s="192" t="s">
        <v>114</v>
      </c>
    </row>
    <row r="46" spans="1:8" ht="15" thickBot="1" x14ac:dyDescent="0.35">
      <c r="A46" s="234"/>
      <c r="B46" s="387"/>
      <c r="C46" s="146" t="s">
        <v>158</v>
      </c>
      <c r="D46" s="147">
        <f>'Monthly Tariff Package Price'!C27</f>
        <v>0</v>
      </c>
      <c r="E46" s="266">
        <v>30</v>
      </c>
      <c r="F46" s="148">
        <f t="shared" si="4"/>
        <v>0</v>
      </c>
      <c r="G46" s="188">
        <f t="shared" si="5"/>
        <v>0</v>
      </c>
      <c r="H46" s="188" t="s">
        <v>114</v>
      </c>
    </row>
    <row r="47" spans="1:8" x14ac:dyDescent="0.3">
      <c r="A47" s="234"/>
      <c r="B47" s="377">
        <v>23</v>
      </c>
      <c r="C47" s="132" t="s">
        <v>159</v>
      </c>
      <c r="D47" s="133">
        <f>'Monthly Tariff Package Price'!C32</f>
        <v>0</v>
      </c>
      <c r="E47" s="267">
        <v>28</v>
      </c>
      <c r="F47" s="135">
        <f>E47*D47*12</f>
        <v>0</v>
      </c>
      <c r="G47" s="190">
        <f t="shared" si="5"/>
        <v>0</v>
      </c>
      <c r="H47" s="194" t="s">
        <v>114</v>
      </c>
    </row>
    <row r="48" spans="1:8" x14ac:dyDescent="0.3">
      <c r="A48" s="234"/>
      <c r="B48" s="378"/>
      <c r="C48" s="88" t="s">
        <v>160</v>
      </c>
      <c r="D48" s="125">
        <f>'Monthly Tariff Package Price'!C33</f>
        <v>0</v>
      </c>
      <c r="E48" s="258">
        <v>10</v>
      </c>
      <c r="F48" s="114">
        <f t="shared" si="4"/>
        <v>0</v>
      </c>
      <c r="G48" s="191">
        <f t="shared" si="5"/>
        <v>0</v>
      </c>
      <c r="H48" s="192" t="s">
        <v>114</v>
      </c>
    </row>
    <row r="49" spans="1:8" x14ac:dyDescent="0.3">
      <c r="A49" s="234"/>
      <c r="B49" s="378"/>
      <c r="C49" s="88" t="s">
        <v>161</v>
      </c>
      <c r="D49" s="125">
        <f>'Monthly Tariff Package Price'!C34</f>
        <v>0</v>
      </c>
      <c r="E49" s="258">
        <v>22</v>
      </c>
      <c r="F49" s="114">
        <f t="shared" si="4"/>
        <v>0</v>
      </c>
      <c r="G49" s="191">
        <f t="shared" si="5"/>
        <v>0</v>
      </c>
      <c r="H49" s="192" t="s">
        <v>114</v>
      </c>
    </row>
    <row r="50" spans="1:8" x14ac:dyDescent="0.3">
      <c r="A50" s="234"/>
      <c r="B50" s="378"/>
      <c r="C50" s="128" t="s">
        <v>162</v>
      </c>
      <c r="D50" s="129">
        <f>'Monthly Tariff Package Price'!C35</f>
        <v>0</v>
      </c>
      <c r="E50" s="257">
        <v>10</v>
      </c>
      <c r="F50" s="131">
        <f t="shared" si="4"/>
        <v>0</v>
      </c>
      <c r="G50" s="201">
        <f t="shared" si="5"/>
        <v>0</v>
      </c>
      <c r="H50" s="198" t="s">
        <v>114</v>
      </c>
    </row>
    <row r="51" spans="1:8" x14ac:dyDescent="0.3">
      <c r="A51" s="234"/>
      <c r="B51" s="378"/>
      <c r="C51" s="163" t="s">
        <v>163</v>
      </c>
      <c r="D51" s="164">
        <f>'Monthly Tariff Package Price'!C36</f>
        <v>0</v>
      </c>
      <c r="E51" s="268">
        <v>30</v>
      </c>
      <c r="F51" s="165">
        <f t="shared" si="4"/>
        <v>0</v>
      </c>
      <c r="G51" s="202">
        <f t="shared" si="5"/>
        <v>0</v>
      </c>
      <c r="H51" s="199" t="s">
        <v>114</v>
      </c>
    </row>
    <row r="52" spans="1:8" x14ac:dyDescent="0.3">
      <c r="A52" s="234"/>
      <c r="B52" s="378"/>
      <c r="C52" s="126" t="s">
        <v>164</v>
      </c>
      <c r="D52" s="125">
        <f>'Monthly Tariff Package Price'!C37</f>
        <v>0</v>
      </c>
      <c r="E52" s="258">
        <v>75</v>
      </c>
      <c r="F52" s="114">
        <f t="shared" si="4"/>
        <v>0</v>
      </c>
      <c r="G52" s="191">
        <f t="shared" si="5"/>
        <v>0</v>
      </c>
      <c r="H52" s="192" t="s">
        <v>114</v>
      </c>
    </row>
    <row r="53" spans="1:8" x14ac:dyDescent="0.3">
      <c r="A53" s="234"/>
      <c r="B53" s="378"/>
      <c r="C53" s="166" t="s">
        <v>165</v>
      </c>
      <c r="D53" s="167">
        <f>'Monthly Tariff Package Price'!C38</f>
        <v>0</v>
      </c>
      <c r="E53" s="269">
        <v>240</v>
      </c>
      <c r="F53" s="168">
        <f t="shared" si="4"/>
        <v>0</v>
      </c>
      <c r="G53" s="203">
        <f t="shared" si="5"/>
        <v>0</v>
      </c>
      <c r="H53" s="200" t="s">
        <v>114</v>
      </c>
    </row>
    <row r="54" spans="1:8" x14ac:dyDescent="0.3">
      <c r="A54" s="234"/>
      <c r="B54" s="378"/>
      <c r="C54" s="163" t="s">
        <v>166</v>
      </c>
      <c r="D54" s="164">
        <f>'Monthly Tariff Package Price'!C39</f>
        <v>0</v>
      </c>
      <c r="E54" s="268">
        <v>6</v>
      </c>
      <c r="F54" s="165">
        <f t="shared" si="4"/>
        <v>0</v>
      </c>
      <c r="G54" s="202">
        <f t="shared" si="5"/>
        <v>0</v>
      </c>
      <c r="H54" s="199" t="s">
        <v>114</v>
      </c>
    </row>
    <row r="55" spans="1:8" x14ac:dyDescent="0.3">
      <c r="A55" s="234"/>
      <c r="B55" s="378"/>
      <c r="C55" s="126" t="s">
        <v>167</v>
      </c>
      <c r="D55" s="125">
        <f>'Monthly Tariff Package Price'!C40</f>
        <v>0</v>
      </c>
      <c r="E55" s="258">
        <v>6</v>
      </c>
      <c r="F55" s="114">
        <f t="shared" si="4"/>
        <v>0</v>
      </c>
      <c r="G55" s="191">
        <f t="shared" si="5"/>
        <v>0</v>
      </c>
      <c r="H55" s="192" t="s">
        <v>114</v>
      </c>
    </row>
    <row r="56" spans="1:8" x14ac:dyDescent="0.3">
      <c r="A56" s="234"/>
      <c r="B56" s="378"/>
      <c r="C56" s="166" t="s">
        <v>168</v>
      </c>
      <c r="D56" s="167">
        <f>'Monthly Tariff Package Price'!C41</f>
        <v>0</v>
      </c>
      <c r="E56" s="269">
        <v>2</v>
      </c>
      <c r="F56" s="168">
        <f t="shared" si="4"/>
        <v>0</v>
      </c>
      <c r="G56" s="203">
        <f t="shared" si="5"/>
        <v>0</v>
      </c>
      <c r="H56" s="200" t="s">
        <v>114</v>
      </c>
    </row>
    <row r="57" spans="1:8" x14ac:dyDescent="0.3">
      <c r="A57" s="234"/>
      <c r="B57" s="378"/>
      <c r="C57" s="152" t="s">
        <v>169</v>
      </c>
      <c r="D57" s="133">
        <f>'Monthly Tariff Package Price'!C42</f>
        <v>0</v>
      </c>
      <c r="E57" s="267">
        <v>48</v>
      </c>
      <c r="F57" s="135">
        <f t="shared" si="4"/>
        <v>0</v>
      </c>
      <c r="G57" s="190">
        <f t="shared" si="5"/>
        <v>0</v>
      </c>
      <c r="H57" s="194" t="s">
        <v>114</v>
      </c>
    </row>
    <row r="58" spans="1:8" x14ac:dyDescent="0.3">
      <c r="A58" s="234"/>
      <c r="B58" s="378"/>
      <c r="C58" s="126" t="s">
        <v>170</v>
      </c>
      <c r="D58" s="125">
        <f>'Monthly Tariff Package Price'!C43</f>
        <v>0</v>
      </c>
      <c r="E58" s="258">
        <v>10</v>
      </c>
      <c r="F58" s="114">
        <f t="shared" si="4"/>
        <v>0</v>
      </c>
      <c r="G58" s="191">
        <f t="shared" si="5"/>
        <v>0</v>
      </c>
      <c r="H58" s="192" t="s">
        <v>114</v>
      </c>
    </row>
    <row r="59" spans="1:8" x14ac:dyDescent="0.3">
      <c r="A59" s="234"/>
      <c r="B59" s="378"/>
      <c r="C59" s="126" t="s">
        <v>171</v>
      </c>
      <c r="D59" s="125">
        <f>'Monthly Tariff Package Price'!C44</f>
        <v>0</v>
      </c>
      <c r="E59" s="258">
        <v>44</v>
      </c>
      <c r="F59" s="114">
        <f t="shared" si="4"/>
        <v>0</v>
      </c>
      <c r="G59" s="191">
        <f t="shared" si="5"/>
        <v>0</v>
      </c>
      <c r="H59" s="192" t="s">
        <v>114</v>
      </c>
    </row>
    <row r="60" spans="1:8" ht="15" thickBot="1" x14ac:dyDescent="0.35">
      <c r="A60" s="234"/>
      <c r="B60" s="387"/>
      <c r="C60" s="136" t="s">
        <v>172</v>
      </c>
      <c r="D60" s="127">
        <f>'Monthly Tariff Package Price'!C45</f>
        <v>0</v>
      </c>
      <c r="E60" s="259">
        <v>30</v>
      </c>
      <c r="F60" s="115">
        <f t="shared" si="4"/>
        <v>0</v>
      </c>
      <c r="G60" s="197">
        <f t="shared" si="5"/>
        <v>0</v>
      </c>
      <c r="H60" s="188" t="s">
        <v>114</v>
      </c>
    </row>
    <row r="61" spans="1:8" x14ac:dyDescent="0.3">
      <c r="A61" s="234"/>
      <c r="B61" s="377">
        <v>24</v>
      </c>
      <c r="C61" s="139" t="s">
        <v>173</v>
      </c>
      <c r="D61" s="140">
        <f>'Monthly Tariff Package Price'!F14</f>
        <v>0</v>
      </c>
      <c r="E61" s="261">
        <v>28</v>
      </c>
      <c r="F61" s="141">
        <f t="shared" si="4"/>
        <v>0</v>
      </c>
      <c r="G61" s="194">
        <f t="shared" si="5"/>
        <v>0</v>
      </c>
      <c r="H61" s="194" t="s">
        <v>114</v>
      </c>
    </row>
    <row r="62" spans="1:8" x14ac:dyDescent="0.3">
      <c r="A62" s="234"/>
      <c r="B62" s="378"/>
      <c r="C62" s="142" t="s">
        <v>174</v>
      </c>
      <c r="D62" s="143">
        <f>'Monthly Tariff Package Price'!F15</f>
        <v>0</v>
      </c>
      <c r="E62" s="262">
        <v>3</v>
      </c>
      <c r="F62" s="144">
        <f t="shared" si="4"/>
        <v>0</v>
      </c>
      <c r="G62" s="192">
        <f t="shared" si="5"/>
        <v>0</v>
      </c>
      <c r="H62" s="192" t="s">
        <v>114</v>
      </c>
    </row>
    <row r="63" spans="1:8" x14ac:dyDescent="0.3">
      <c r="A63" s="234"/>
      <c r="B63" s="378"/>
      <c r="C63" s="142" t="s">
        <v>175</v>
      </c>
      <c r="D63" s="143">
        <f>'Monthly Tariff Package Price'!F16</f>
        <v>0</v>
      </c>
      <c r="E63" s="262">
        <v>22</v>
      </c>
      <c r="F63" s="144">
        <f t="shared" si="4"/>
        <v>0</v>
      </c>
      <c r="G63" s="192">
        <f t="shared" si="5"/>
        <v>0</v>
      </c>
      <c r="H63" s="192" t="s">
        <v>114</v>
      </c>
    </row>
    <row r="64" spans="1:8" x14ac:dyDescent="0.3">
      <c r="A64" s="234"/>
      <c r="B64" s="378"/>
      <c r="C64" s="153" t="s">
        <v>176</v>
      </c>
      <c r="D64" s="154">
        <f>'Monthly Tariff Package Price'!F17</f>
        <v>0</v>
      </c>
      <c r="E64" s="263">
        <v>60</v>
      </c>
      <c r="F64" s="155">
        <f t="shared" si="4"/>
        <v>0</v>
      </c>
      <c r="G64" s="198">
        <f t="shared" si="5"/>
        <v>0</v>
      </c>
      <c r="H64" s="198" t="s">
        <v>114</v>
      </c>
    </row>
    <row r="65" spans="1:8" x14ac:dyDescent="0.3">
      <c r="A65" s="234"/>
      <c r="B65" s="378"/>
      <c r="C65" s="157" t="s">
        <v>177</v>
      </c>
      <c r="D65" s="158">
        <f>'Monthly Tariff Package Price'!F18</f>
        <v>0</v>
      </c>
      <c r="E65" s="264">
        <v>14</v>
      </c>
      <c r="F65" s="159">
        <f t="shared" si="4"/>
        <v>0</v>
      </c>
      <c r="G65" s="199">
        <f t="shared" si="5"/>
        <v>0</v>
      </c>
      <c r="H65" s="199" t="s">
        <v>114</v>
      </c>
    </row>
    <row r="66" spans="1:8" x14ac:dyDescent="0.3">
      <c r="A66" s="234"/>
      <c r="B66" s="378"/>
      <c r="C66" s="145" t="s">
        <v>178</v>
      </c>
      <c r="D66" s="143">
        <f>'Monthly Tariff Package Price'!F19</f>
        <v>0</v>
      </c>
      <c r="E66" s="262">
        <v>120</v>
      </c>
      <c r="F66" s="144">
        <f t="shared" si="4"/>
        <v>0</v>
      </c>
      <c r="G66" s="192">
        <f t="shared" si="5"/>
        <v>0</v>
      </c>
      <c r="H66" s="192" t="s">
        <v>114</v>
      </c>
    </row>
    <row r="67" spans="1:8" x14ac:dyDescent="0.3">
      <c r="A67" s="234"/>
      <c r="B67" s="378"/>
      <c r="C67" s="160" t="s">
        <v>179</v>
      </c>
      <c r="D67" s="161">
        <f>'Monthly Tariff Package Price'!F20</f>
        <v>0</v>
      </c>
      <c r="E67" s="265">
        <v>55</v>
      </c>
      <c r="F67" s="162">
        <f t="shared" si="4"/>
        <v>0</v>
      </c>
      <c r="G67" s="200">
        <f t="shared" si="5"/>
        <v>0</v>
      </c>
      <c r="H67" s="200" t="s">
        <v>114</v>
      </c>
    </row>
    <row r="68" spans="1:8" x14ac:dyDescent="0.3">
      <c r="A68" s="234"/>
      <c r="B68" s="378"/>
      <c r="C68" s="157" t="s">
        <v>180</v>
      </c>
      <c r="D68" s="158">
        <f>'Monthly Tariff Package Price'!F21</f>
        <v>0</v>
      </c>
      <c r="E68" s="264">
        <v>42</v>
      </c>
      <c r="F68" s="159">
        <f t="shared" si="4"/>
        <v>0</v>
      </c>
      <c r="G68" s="199">
        <f t="shared" si="5"/>
        <v>0</v>
      </c>
      <c r="H68" s="199" t="s">
        <v>114</v>
      </c>
    </row>
    <row r="69" spans="1:8" x14ac:dyDescent="0.3">
      <c r="A69" s="234"/>
      <c r="B69" s="378"/>
      <c r="C69" s="145" t="s">
        <v>181</v>
      </c>
      <c r="D69" s="143">
        <f>'Monthly Tariff Package Price'!F22</f>
        <v>0</v>
      </c>
      <c r="E69" s="262">
        <v>42</v>
      </c>
      <c r="F69" s="144">
        <f t="shared" si="4"/>
        <v>0</v>
      </c>
      <c r="G69" s="192">
        <f t="shared" si="5"/>
        <v>0</v>
      </c>
      <c r="H69" s="192" t="s">
        <v>114</v>
      </c>
    </row>
    <row r="70" spans="1:8" x14ac:dyDescent="0.3">
      <c r="A70" s="234"/>
      <c r="B70" s="378"/>
      <c r="C70" s="160" t="s">
        <v>182</v>
      </c>
      <c r="D70" s="161">
        <f>'Monthly Tariff Package Price'!F23</f>
        <v>0</v>
      </c>
      <c r="E70" s="265">
        <v>54</v>
      </c>
      <c r="F70" s="162">
        <f t="shared" si="4"/>
        <v>0</v>
      </c>
      <c r="G70" s="200">
        <f t="shared" si="5"/>
        <v>0</v>
      </c>
      <c r="H70" s="200" t="s">
        <v>114</v>
      </c>
    </row>
    <row r="71" spans="1:8" x14ac:dyDescent="0.3">
      <c r="A71" s="234"/>
      <c r="B71" s="378"/>
      <c r="C71" s="156" t="s">
        <v>183</v>
      </c>
      <c r="D71" s="140">
        <f>'Monthly Tariff Package Price'!F24</f>
        <v>0</v>
      </c>
      <c r="E71" s="261">
        <v>48</v>
      </c>
      <c r="F71" s="141">
        <f t="shared" si="4"/>
        <v>0</v>
      </c>
      <c r="G71" s="194">
        <f t="shared" si="5"/>
        <v>0</v>
      </c>
      <c r="H71" s="194" t="s">
        <v>114</v>
      </c>
    </row>
    <row r="72" spans="1:8" x14ac:dyDescent="0.3">
      <c r="A72" s="234"/>
      <c r="B72" s="378"/>
      <c r="C72" s="145" t="s">
        <v>184</v>
      </c>
      <c r="D72" s="143">
        <f>'Monthly Tariff Package Price'!F25</f>
        <v>0</v>
      </c>
      <c r="E72" s="262">
        <v>10</v>
      </c>
      <c r="F72" s="144">
        <f t="shared" si="4"/>
        <v>0</v>
      </c>
      <c r="G72" s="192">
        <f t="shared" si="5"/>
        <v>0</v>
      </c>
      <c r="H72" s="192" t="s">
        <v>114</v>
      </c>
    </row>
    <row r="73" spans="1:8" x14ac:dyDescent="0.3">
      <c r="A73" s="234"/>
      <c r="B73" s="378"/>
      <c r="C73" s="145" t="s">
        <v>185</v>
      </c>
      <c r="D73" s="143">
        <f>'Monthly Tariff Package Price'!F26</f>
        <v>0</v>
      </c>
      <c r="E73" s="262">
        <v>44</v>
      </c>
      <c r="F73" s="144">
        <f t="shared" si="4"/>
        <v>0</v>
      </c>
      <c r="G73" s="192">
        <f t="shared" si="5"/>
        <v>0</v>
      </c>
      <c r="H73" s="192" t="s">
        <v>114</v>
      </c>
    </row>
    <row r="74" spans="1:8" ht="15" thickBot="1" x14ac:dyDescent="0.35">
      <c r="A74" s="234"/>
      <c r="B74" s="387"/>
      <c r="C74" s="146" t="s">
        <v>186</v>
      </c>
      <c r="D74" s="147">
        <f>'Monthly Tariff Package Price'!F27</f>
        <v>0</v>
      </c>
      <c r="E74" s="266">
        <v>30</v>
      </c>
      <c r="F74" s="148">
        <f t="shared" si="4"/>
        <v>0</v>
      </c>
      <c r="G74" s="188">
        <f t="shared" si="5"/>
        <v>0</v>
      </c>
      <c r="H74" s="188" t="s">
        <v>114</v>
      </c>
    </row>
    <row r="75" spans="1:8" x14ac:dyDescent="0.3">
      <c r="A75" s="234"/>
      <c r="B75" s="377">
        <v>25</v>
      </c>
      <c r="C75" s="132" t="s">
        <v>187</v>
      </c>
      <c r="D75" s="133">
        <f>'Monthly Tariff Package Price'!F32</f>
        <v>0</v>
      </c>
      <c r="E75" s="267">
        <v>28</v>
      </c>
      <c r="F75" s="135">
        <f t="shared" si="4"/>
        <v>0</v>
      </c>
      <c r="G75" s="190">
        <f t="shared" si="5"/>
        <v>0</v>
      </c>
      <c r="H75" s="194" t="s">
        <v>114</v>
      </c>
    </row>
    <row r="76" spans="1:8" x14ac:dyDescent="0.3">
      <c r="A76" s="234"/>
      <c r="B76" s="378"/>
      <c r="C76" s="88" t="s">
        <v>188</v>
      </c>
      <c r="D76" s="125">
        <f>'Monthly Tariff Package Price'!F33</f>
        <v>0</v>
      </c>
      <c r="E76" s="258">
        <v>3</v>
      </c>
      <c r="F76" s="114">
        <f t="shared" si="4"/>
        <v>0</v>
      </c>
      <c r="G76" s="191">
        <f t="shared" si="5"/>
        <v>0</v>
      </c>
      <c r="H76" s="192" t="s">
        <v>114</v>
      </c>
    </row>
    <row r="77" spans="1:8" x14ac:dyDescent="0.3">
      <c r="A77" s="234"/>
      <c r="B77" s="378"/>
      <c r="C77" s="88" t="s">
        <v>189</v>
      </c>
      <c r="D77" s="125">
        <f>'Monthly Tariff Package Price'!F34</f>
        <v>0</v>
      </c>
      <c r="E77" s="258">
        <v>22</v>
      </c>
      <c r="F77" s="114">
        <f t="shared" si="4"/>
        <v>0</v>
      </c>
      <c r="G77" s="191">
        <f t="shared" si="5"/>
        <v>0</v>
      </c>
      <c r="H77" s="192" t="s">
        <v>114</v>
      </c>
    </row>
    <row r="78" spans="1:8" x14ac:dyDescent="0.3">
      <c r="A78" s="234"/>
      <c r="B78" s="378"/>
      <c r="C78" s="166" t="s">
        <v>190</v>
      </c>
      <c r="D78" s="167">
        <f>'Monthly Tariff Package Price'!F35</f>
        <v>0</v>
      </c>
      <c r="E78" s="269">
        <v>3</v>
      </c>
      <c r="F78" s="168">
        <f t="shared" si="4"/>
        <v>0</v>
      </c>
      <c r="G78" s="203">
        <f t="shared" si="5"/>
        <v>0</v>
      </c>
      <c r="H78" s="200" t="s">
        <v>114</v>
      </c>
    </row>
    <row r="79" spans="1:8" x14ac:dyDescent="0.3">
      <c r="A79" s="234"/>
      <c r="B79" s="378"/>
      <c r="C79" s="152" t="s">
        <v>191</v>
      </c>
      <c r="D79" s="133">
        <f>'Monthly Tariff Package Price'!F36</f>
        <v>0</v>
      </c>
      <c r="E79" s="267">
        <v>105</v>
      </c>
      <c r="F79" s="135">
        <f t="shared" si="4"/>
        <v>0</v>
      </c>
      <c r="G79" s="190">
        <f t="shared" si="5"/>
        <v>0</v>
      </c>
      <c r="H79" s="194" t="s">
        <v>114</v>
      </c>
    </row>
    <row r="80" spans="1:8" x14ac:dyDescent="0.3">
      <c r="A80" s="234"/>
      <c r="B80" s="378"/>
      <c r="C80" s="126" t="s">
        <v>192</v>
      </c>
      <c r="D80" s="125">
        <f>'Monthly Tariff Package Price'!F37</f>
        <v>0</v>
      </c>
      <c r="E80" s="258">
        <v>7</v>
      </c>
      <c r="F80" s="114">
        <f t="shared" si="4"/>
        <v>0</v>
      </c>
      <c r="G80" s="191">
        <f t="shared" si="5"/>
        <v>0</v>
      </c>
      <c r="H80" s="192" t="s">
        <v>114</v>
      </c>
    </row>
    <row r="81" spans="1:8" x14ac:dyDescent="0.3">
      <c r="A81" s="234"/>
      <c r="B81" s="378"/>
      <c r="C81" s="166" t="s">
        <v>193</v>
      </c>
      <c r="D81" s="167">
        <f>'Monthly Tariff Package Price'!F38</f>
        <v>0</v>
      </c>
      <c r="E81" s="269">
        <v>7</v>
      </c>
      <c r="F81" s="168">
        <f t="shared" si="4"/>
        <v>0</v>
      </c>
      <c r="G81" s="203">
        <f t="shared" si="5"/>
        <v>0</v>
      </c>
      <c r="H81" s="200" t="s">
        <v>114</v>
      </c>
    </row>
    <row r="82" spans="1:8" x14ac:dyDescent="0.3">
      <c r="A82" s="234"/>
      <c r="B82" s="378"/>
      <c r="C82" s="152" t="s">
        <v>194</v>
      </c>
      <c r="D82" s="133">
        <f>'Monthly Tariff Package Price'!F39</f>
        <v>0</v>
      </c>
      <c r="E82" s="267">
        <v>4</v>
      </c>
      <c r="F82" s="135">
        <f t="shared" si="4"/>
        <v>0</v>
      </c>
      <c r="G82" s="190">
        <f t="shared" si="5"/>
        <v>0</v>
      </c>
      <c r="H82" s="194" t="s">
        <v>114</v>
      </c>
    </row>
    <row r="83" spans="1:8" x14ac:dyDescent="0.3">
      <c r="A83" s="234"/>
      <c r="B83" s="378"/>
      <c r="C83" s="126" t="s">
        <v>195</v>
      </c>
      <c r="D83" s="125">
        <f>'Monthly Tariff Package Price'!F40</f>
        <v>0</v>
      </c>
      <c r="E83" s="258">
        <v>4</v>
      </c>
      <c r="F83" s="114">
        <f t="shared" si="4"/>
        <v>0</v>
      </c>
      <c r="G83" s="191">
        <f t="shared" si="5"/>
        <v>0</v>
      </c>
      <c r="H83" s="192" t="s">
        <v>114</v>
      </c>
    </row>
    <row r="84" spans="1:8" x14ac:dyDescent="0.3">
      <c r="A84" s="234"/>
      <c r="B84" s="378"/>
      <c r="C84" s="166" t="s">
        <v>196</v>
      </c>
      <c r="D84" s="167">
        <f>'Monthly Tariff Package Price'!F41</f>
        <v>0</v>
      </c>
      <c r="E84" s="269">
        <v>4</v>
      </c>
      <c r="F84" s="168">
        <f t="shared" si="4"/>
        <v>0</v>
      </c>
      <c r="G84" s="203">
        <f t="shared" si="5"/>
        <v>0</v>
      </c>
      <c r="H84" s="200" t="s">
        <v>114</v>
      </c>
    </row>
    <row r="85" spans="1:8" x14ac:dyDescent="0.3">
      <c r="A85" s="234"/>
      <c r="B85" s="378"/>
      <c r="C85" s="152" t="s">
        <v>197</v>
      </c>
      <c r="D85" s="133">
        <f>'Monthly Tariff Package Price'!F42</f>
        <v>0</v>
      </c>
      <c r="E85" s="267">
        <v>48</v>
      </c>
      <c r="F85" s="135">
        <f t="shared" si="4"/>
        <v>0</v>
      </c>
      <c r="G85" s="190">
        <f t="shared" si="5"/>
        <v>0</v>
      </c>
      <c r="H85" s="194" t="s">
        <v>114</v>
      </c>
    </row>
    <row r="86" spans="1:8" x14ac:dyDescent="0.3">
      <c r="A86" s="234"/>
      <c r="B86" s="378"/>
      <c r="C86" s="126" t="s">
        <v>198</v>
      </c>
      <c r="D86" s="125">
        <f>'Monthly Tariff Package Price'!F43</f>
        <v>0</v>
      </c>
      <c r="E86" s="258">
        <v>10</v>
      </c>
      <c r="F86" s="114">
        <f t="shared" si="4"/>
        <v>0</v>
      </c>
      <c r="G86" s="191">
        <f t="shared" si="5"/>
        <v>0</v>
      </c>
      <c r="H86" s="192" t="s">
        <v>114</v>
      </c>
    </row>
    <row r="87" spans="1:8" x14ac:dyDescent="0.3">
      <c r="A87" s="234"/>
      <c r="B87" s="378"/>
      <c r="C87" s="126" t="s">
        <v>199</v>
      </c>
      <c r="D87" s="125">
        <f>'Monthly Tariff Package Price'!F44</f>
        <v>0</v>
      </c>
      <c r="E87" s="258">
        <v>44</v>
      </c>
      <c r="F87" s="114">
        <f t="shared" si="4"/>
        <v>0</v>
      </c>
      <c r="G87" s="191">
        <f t="shared" si="5"/>
        <v>0</v>
      </c>
      <c r="H87" s="192" t="s">
        <v>114</v>
      </c>
    </row>
    <row r="88" spans="1:8" ht="15" thickBot="1" x14ac:dyDescent="0.35">
      <c r="A88" s="234"/>
      <c r="B88" s="387"/>
      <c r="C88" s="136" t="s">
        <v>200</v>
      </c>
      <c r="D88" s="127">
        <f>'Monthly Tariff Package Price'!F45</f>
        <v>0</v>
      </c>
      <c r="E88" s="259">
        <v>30</v>
      </c>
      <c r="F88" s="115">
        <f t="shared" si="4"/>
        <v>0</v>
      </c>
      <c r="G88" s="197">
        <f t="shared" si="5"/>
        <v>0</v>
      </c>
      <c r="H88" s="188" t="s">
        <v>114</v>
      </c>
    </row>
    <row r="89" spans="1:8" x14ac:dyDescent="0.3">
      <c r="A89" s="234"/>
      <c r="B89" s="377">
        <v>26</v>
      </c>
      <c r="C89" s="139" t="s">
        <v>201</v>
      </c>
      <c r="D89" s="140">
        <f>'Monthly Tariff Package Price'!I14</f>
        <v>0</v>
      </c>
      <c r="E89" s="261">
        <v>28</v>
      </c>
      <c r="F89" s="141">
        <f t="shared" si="4"/>
        <v>0</v>
      </c>
      <c r="G89" s="194">
        <f t="shared" si="5"/>
        <v>0</v>
      </c>
      <c r="H89" s="194" t="s">
        <v>114</v>
      </c>
    </row>
    <row r="90" spans="1:8" x14ac:dyDescent="0.3">
      <c r="A90" s="234"/>
      <c r="B90" s="378"/>
      <c r="C90" s="142" t="s">
        <v>202</v>
      </c>
      <c r="D90" s="143">
        <f>'Monthly Tariff Package Price'!I15</f>
        <v>0</v>
      </c>
      <c r="E90" s="262">
        <v>3</v>
      </c>
      <c r="F90" s="144">
        <f t="shared" si="4"/>
        <v>0</v>
      </c>
      <c r="G90" s="192">
        <f t="shared" si="5"/>
        <v>0</v>
      </c>
      <c r="H90" s="192" t="s">
        <v>114</v>
      </c>
    </row>
    <row r="91" spans="1:8" x14ac:dyDescent="0.3">
      <c r="A91" s="234"/>
      <c r="B91" s="378"/>
      <c r="C91" s="142" t="s">
        <v>203</v>
      </c>
      <c r="D91" s="143">
        <f>'Monthly Tariff Package Price'!I16</f>
        <v>0</v>
      </c>
      <c r="E91" s="262">
        <v>22</v>
      </c>
      <c r="F91" s="144">
        <f t="shared" si="4"/>
        <v>0</v>
      </c>
      <c r="G91" s="192">
        <f t="shared" si="5"/>
        <v>0</v>
      </c>
      <c r="H91" s="192" t="s">
        <v>114</v>
      </c>
    </row>
    <row r="92" spans="1:8" x14ac:dyDescent="0.3">
      <c r="A92" s="234"/>
      <c r="B92" s="378"/>
      <c r="C92" s="160" t="s">
        <v>204</v>
      </c>
      <c r="D92" s="161">
        <f>'Monthly Tariff Package Price'!I17</f>
        <v>0</v>
      </c>
      <c r="E92" s="265">
        <v>28</v>
      </c>
      <c r="F92" s="162">
        <f t="shared" si="4"/>
        <v>0</v>
      </c>
      <c r="G92" s="200">
        <f t="shared" si="5"/>
        <v>0</v>
      </c>
      <c r="H92" s="200" t="s">
        <v>114</v>
      </c>
    </row>
    <row r="93" spans="1:8" x14ac:dyDescent="0.3">
      <c r="A93" s="234"/>
      <c r="B93" s="378"/>
      <c r="C93" s="156" t="s">
        <v>205</v>
      </c>
      <c r="D93" s="140">
        <f>'Monthly Tariff Package Price'!I18</f>
        <v>0</v>
      </c>
      <c r="E93" s="261">
        <v>37</v>
      </c>
      <c r="F93" s="141">
        <f t="shared" si="4"/>
        <v>0</v>
      </c>
      <c r="G93" s="194">
        <f t="shared" si="5"/>
        <v>0</v>
      </c>
      <c r="H93" s="194" t="s">
        <v>114</v>
      </c>
    </row>
    <row r="94" spans="1:8" x14ac:dyDescent="0.3">
      <c r="A94" s="234"/>
      <c r="B94" s="378"/>
      <c r="C94" s="145" t="s">
        <v>206</v>
      </c>
      <c r="D94" s="143">
        <f>'Monthly Tariff Package Price'!I19</f>
        <v>0</v>
      </c>
      <c r="E94" s="262">
        <v>56</v>
      </c>
      <c r="F94" s="144">
        <f t="shared" si="4"/>
        <v>0</v>
      </c>
      <c r="G94" s="192">
        <f t="shared" si="5"/>
        <v>0</v>
      </c>
      <c r="H94" s="192" t="s">
        <v>114</v>
      </c>
    </row>
    <row r="95" spans="1:8" x14ac:dyDescent="0.3">
      <c r="A95" s="234"/>
      <c r="B95" s="378"/>
      <c r="C95" s="160" t="s">
        <v>207</v>
      </c>
      <c r="D95" s="161">
        <f>'Monthly Tariff Package Price'!I20</f>
        <v>0</v>
      </c>
      <c r="E95" s="265">
        <v>46</v>
      </c>
      <c r="F95" s="162">
        <f t="shared" si="4"/>
        <v>0</v>
      </c>
      <c r="G95" s="200">
        <f t="shared" si="5"/>
        <v>0</v>
      </c>
      <c r="H95" s="200" t="s">
        <v>114</v>
      </c>
    </row>
    <row r="96" spans="1:8" x14ac:dyDescent="0.3">
      <c r="A96" s="234"/>
      <c r="B96" s="378"/>
      <c r="C96" s="156" t="s">
        <v>208</v>
      </c>
      <c r="D96" s="140">
        <f>'Monthly Tariff Package Price'!I21</f>
        <v>0</v>
      </c>
      <c r="E96" s="261">
        <v>71</v>
      </c>
      <c r="F96" s="141">
        <f t="shared" ref="F96:F130" si="6">E96*D96*12</f>
        <v>0</v>
      </c>
      <c r="G96" s="194">
        <f t="shared" ref="G96:G129" si="7">D96</f>
        <v>0</v>
      </c>
      <c r="H96" s="194" t="s">
        <v>114</v>
      </c>
    </row>
    <row r="97" spans="1:8" x14ac:dyDescent="0.3">
      <c r="A97" s="234"/>
      <c r="B97" s="378"/>
      <c r="C97" s="145" t="s">
        <v>209</v>
      </c>
      <c r="D97" s="143">
        <f>'Monthly Tariff Package Price'!I22</f>
        <v>0</v>
      </c>
      <c r="E97" s="262">
        <v>71</v>
      </c>
      <c r="F97" s="144">
        <f t="shared" si="6"/>
        <v>0</v>
      </c>
      <c r="G97" s="192">
        <f t="shared" si="7"/>
        <v>0</v>
      </c>
      <c r="H97" s="192" t="s">
        <v>114</v>
      </c>
    </row>
    <row r="98" spans="1:8" x14ac:dyDescent="0.3">
      <c r="A98" s="234"/>
      <c r="B98" s="378"/>
      <c r="C98" s="160" t="s">
        <v>210</v>
      </c>
      <c r="D98" s="161">
        <f>'Monthly Tariff Package Price'!I23</f>
        <v>0</v>
      </c>
      <c r="E98" s="265">
        <v>4</v>
      </c>
      <c r="F98" s="162">
        <f t="shared" si="6"/>
        <v>0</v>
      </c>
      <c r="G98" s="200">
        <f t="shared" si="7"/>
        <v>0</v>
      </c>
      <c r="H98" s="200" t="s">
        <v>114</v>
      </c>
    </row>
    <row r="99" spans="1:8" x14ac:dyDescent="0.3">
      <c r="A99" s="234"/>
      <c r="B99" s="378"/>
      <c r="C99" s="156" t="s">
        <v>211</v>
      </c>
      <c r="D99" s="140">
        <f>'Monthly Tariff Package Price'!I24</f>
        <v>0</v>
      </c>
      <c r="E99" s="261">
        <v>48</v>
      </c>
      <c r="F99" s="141">
        <f t="shared" si="6"/>
        <v>0</v>
      </c>
      <c r="G99" s="194">
        <f t="shared" si="7"/>
        <v>0</v>
      </c>
      <c r="H99" s="194" t="s">
        <v>114</v>
      </c>
    </row>
    <row r="100" spans="1:8" x14ac:dyDescent="0.3">
      <c r="A100" s="234"/>
      <c r="B100" s="378"/>
      <c r="C100" s="145" t="s">
        <v>212</v>
      </c>
      <c r="D100" s="143">
        <f>'Monthly Tariff Package Price'!I25</f>
        <v>0</v>
      </c>
      <c r="E100" s="262">
        <v>10</v>
      </c>
      <c r="F100" s="144">
        <f t="shared" si="6"/>
        <v>0</v>
      </c>
      <c r="G100" s="192">
        <f t="shared" si="7"/>
        <v>0</v>
      </c>
      <c r="H100" s="192" t="s">
        <v>114</v>
      </c>
    </row>
    <row r="101" spans="1:8" x14ac:dyDescent="0.3">
      <c r="A101" s="234"/>
      <c r="B101" s="378"/>
      <c r="C101" s="145" t="s">
        <v>213</v>
      </c>
      <c r="D101" s="143">
        <f>'Monthly Tariff Package Price'!I26</f>
        <v>0</v>
      </c>
      <c r="E101" s="262">
        <v>44</v>
      </c>
      <c r="F101" s="144">
        <f t="shared" si="6"/>
        <v>0</v>
      </c>
      <c r="G101" s="192">
        <f t="shared" si="7"/>
        <v>0</v>
      </c>
      <c r="H101" s="192" t="s">
        <v>114</v>
      </c>
    </row>
    <row r="102" spans="1:8" ht="15" thickBot="1" x14ac:dyDescent="0.35">
      <c r="A102" s="234"/>
      <c r="B102" s="387"/>
      <c r="C102" s="146" t="s">
        <v>214</v>
      </c>
      <c r="D102" s="147">
        <f>'Monthly Tariff Package Price'!I27</f>
        <v>0</v>
      </c>
      <c r="E102" s="266">
        <v>30</v>
      </c>
      <c r="F102" s="148">
        <f t="shared" si="6"/>
        <v>0</v>
      </c>
      <c r="G102" s="188">
        <f t="shared" si="7"/>
        <v>0</v>
      </c>
      <c r="H102" s="188" t="s">
        <v>114</v>
      </c>
    </row>
    <row r="103" spans="1:8" x14ac:dyDescent="0.3">
      <c r="A103" s="234"/>
      <c r="B103" s="377">
        <v>27</v>
      </c>
      <c r="C103" s="132" t="s">
        <v>215</v>
      </c>
      <c r="D103" s="133">
        <f>'Monthly Tariff Package Price'!I32</f>
        <v>0</v>
      </c>
      <c r="E103" s="267">
        <v>28</v>
      </c>
      <c r="F103" s="135">
        <f t="shared" si="6"/>
        <v>0</v>
      </c>
      <c r="G103" s="190">
        <f t="shared" si="7"/>
        <v>0</v>
      </c>
      <c r="H103" s="194" t="s">
        <v>114</v>
      </c>
    </row>
    <row r="104" spans="1:8" x14ac:dyDescent="0.3">
      <c r="A104" s="234"/>
      <c r="B104" s="378"/>
      <c r="C104" s="88" t="s">
        <v>216</v>
      </c>
      <c r="D104" s="125">
        <f>'Monthly Tariff Package Price'!I33</f>
        <v>0</v>
      </c>
      <c r="E104" s="258">
        <v>3</v>
      </c>
      <c r="F104" s="114">
        <f t="shared" si="6"/>
        <v>0</v>
      </c>
      <c r="G104" s="191">
        <f t="shared" si="7"/>
        <v>0</v>
      </c>
      <c r="H104" s="192" t="s">
        <v>114</v>
      </c>
    </row>
    <row r="105" spans="1:8" x14ac:dyDescent="0.3">
      <c r="A105" s="234"/>
      <c r="B105" s="378"/>
      <c r="C105" s="88" t="s">
        <v>217</v>
      </c>
      <c r="D105" s="125">
        <f>'Monthly Tariff Package Price'!I34</f>
        <v>0</v>
      </c>
      <c r="E105" s="258">
        <v>22</v>
      </c>
      <c r="F105" s="114">
        <f t="shared" si="6"/>
        <v>0</v>
      </c>
      <c r="G105" s="191">
        <f t="shared" si="7"/>
        <v>0</v>
      </c>
      <c r="H105" s="192" t="s">
        <v>114</v>
      </c>
    </row>
    <row r="106" spans="1:8" x14ac:dyDescent="0.3">
      <c r="A106" s="234"/>
      <c r="B106" s="378"/>
      <c r="C106" s="166" t="s">
        <v>218</v>
      </c>
      <c r="D106" s="167">
        <f>'Monthly Tariff Package Price'!I35</f>
        <v>0</v>
      </c>
      <c r="E106" s="269">
        <v>12</v>
      </c>
      <c r="F106" s="168">
        <f t="shared" si="6"/>
        <v>0</v>
      </c>
      <c r="G106" s="203">
        <f t="shared" si="7"/>
        <v>0</v>
      </c>
      <c r="H106" s="200" t="s">
        <v>114</v>
      </c>
    </row>
    <row r="107" spans="1:8" x14ac:dyDescent="0.3">
      <c r="A107" s="234"/>
      <c r="B107" s="378"/>
      <c r="C107" s="152" t="s">
        <v>219</v>
      </c>
      <c r="D107" s="133">
        <f>'Monthly Tariff Package Price'!I36</f>
        <v>0</v>
      </c>
      <c r="E107" s="267">
        <v>6</v>
      </c>
      <c r="F107" s="135">
        <f t="shared" si="6"/>
        <v>0</v>
      </c>
      <c r="G107" s="190">
        <f t="shared" si="7"/>
        <v>0</v>
      </c>
      <c r="H107" s="194" t="s">
        <v>114</v>
      </c>
    </row>
    <row r="108" spans="1:8" x14ac:dyDescent="0.3">
      <c r="A108" s="234"/>
      <c r="B108" s="378"/>
      <c r="C108" s="126" t="s">
        <v>220</v>
      </c>
      <c r="D108" s="125">
        <f>'Monthly Tariff Package Price'!I37</f>
        <v>0</v>
      </c>
      <c r="E108" s="258">
        <v>22</v>
      </c>
      <c r="F108" s="114">
        <f t="shared" si="6"/>
        <v>0</v>
      </c>
      <c r="G108" s="191">
        <f t="shared" si="7"/>
        <v>0</v>
      </c>
      <c r="H108" s="192" t="s">
        <v>114</v>
      </c>
    </row>
    <row r="109" spans="1:8" x14ac:dyDescent="0.3">
      <c r="A109" s="234"/>
      <c r="B109" s="378"/>
      <c r="C109" s="166" t="s">
        <v>221</v>
      </c>
      <c r="D109" s="167">
        <f>'Monthly Tariff Package Price'!I38</f>
        <v>0</v>
      </c>
      <c r="E109" s="269">
        <v>32</v>
      </c>
      <c r="F109" s="168">
        <f t="shared" si="6"/>
        <v>0</v>
      </c>
      <c r="G109" s="203">
        <f t="shared" si="7"/>
        <v>0</v>
      </c>
      <c r="H109" s="200" t="s">
        <v>114</v>
      </c>
    </row>
    <row r="110" spans="1:8" x14ac:dyDescent="0.3">
      <c r="A110" s="234"/>
      <c r="B110" s="378"/>
      <c r="C110" s="152" t="s">
        <v>222</v>
      </c>
      <c r="D110" s="133">
        <f>'Monthly Tariff Package Price'!I39</f>
        <v>0</v>
      </c>
      <c r="E110" s="267">
        <v>7</v>
      </c>
      <c r="F110" s="135">
        <f t="shared" si="6"/>
        <v>0</v>
      </c>
      <c r="G110" s="190">
        <f t="shared" si="7"/>
        <v>0</v>
      </c>
      <c r="H110" s="194" t="s">
        <v>114</v>
      </c>
    </row>
    <row r="111" spans="1:8" x14ac:dyDescent="0.3">
      <c r="A111" s="234"/>
      <c r="B111" s="378"/>
      <c r="C111" s="126" t="s">
        <v>223</v>
      </c>
      <c r="D111" s="125">
        <f>'Monthly Tariff Package Price'!I40</f>
        <v>0</v>
      </c>
      <c r="E111" s="258">
        <v>7</v>
      </c>
      <c r="F111" s="114">
        <f t="shared" si="6"/>
        <v>0</v>
      </c>
      <c r="G111" s="191">
        <f t="shared" si="7"/>
        <v>0</v>
      </c>
      <c r="H111" s="192" t="s">
        <v>114</v>
      </c>
    </row>
    <row r="112" spans="1:8" x14ac:dyDescent="0.3">
      <c r="A112" s="234"/>
      <c r="B112" s="378"/>
      <c r="C112" s="166" t="s">
        <v>224</v>
      </c>
      <c r="D112" s="167">
        <f>'Monthly Tariff Package Price'!I41</f>
        <v>0</v>
      </c>
      <c r="E112" s="269">
        <v>5</v>
      </c>
      <c r="F112" s="168">
        <f t="shared" si="6"/>
        <v>0</v>
      </c>
      <c r="G112" s="203">
        <f t="shared" si="7"/>
        <v>0</v>
      </c>
      <c r="H112" s="200" t="s">
        <v>114</v>
      </c>
    </row>
    <row r="113" spans="1:8" x14ac:dyDescent="0.3">
      <c r="A113" s="234"/>
      <c r="B113" s="378"/>
      <c r="C113" s="152" t="s">
        <v>225</v>
      </c>
      <c r="D113" s="133">
        <f>'Monthly Tariff Package Price'!I42</f>
        <v>0</v>
      </c>
      <c r="E113" s="267">
        <v>48</v>
      </c>
      <c r="F113" s="135">
        <f t="shared" si="6"/>
        <v>0</v>
      </c>
      <c r="G113" s="190">
        <f t="shared" si="7"/>
        <v>0</v>
      </c>
      <c r="H113" s="194" t="s">
        <v>114</v>
      </c>
    </row>
    <row r="114" spans="1:8" x14ac:dyDescent="0.3">
      <c r="A114" s="234"/>
      <c r="B114" s="378"/>
      <c r="C114" s="126" t="s">
        <v>226</v>
      </c>
      <c r="D114" s="125">
        <f>'Monthly Tariff Package Price'!I43</f>
        <v>0</v>
      </c>
      <c r="E114" s="258">
        <v>10</v>
      </c>
      <c r="F114" s="114">
        <f t="shared" si="6"/>
        <v>0</v>
      </c>
      <c r="G114" s="191">
        <f t="shared" si="7"/>
        <v>0</v>
      </c>
      <c r="H114" s="192" t="s">
        <v>114</v>
      </c>
    </row>
    <row r="115" spans="1:8" x14ac:dyDescent="0.3">
      <c r="A115" s="234"/>
      <c r="B115" s="378"/>
      <c r="C115" s="126" t="s">
        <v>227</v>
      </c>
      <c r="D115" s="125">
        <f>'Monthly Tariff Package Price'!I44</f>
        <v>0</v>
      </c>
      <c r="E115" s="258">
        <v>44</v>
      </c>
      <c r="F115" s="114">
        <f t="shared" si="6"/>
        <v>0</v>
      </c>
      <c r="G115" s="191">
        <f t="shared" si="7"/>
        <v>0</v>
      </c>
      <c r="H115" s="192" t="s">
        <v>114</v>
      </c>
    </row>
    <row r="116" spans="1:8" ht="15" thickBot="1" x14ac:dyDescent="0.35">
      <c r="A116" s="234"/>
      <c r="B116" s="387"/>
      <c r="C116" s="128" t="s">
        <v>228</v>
      </c>
      <c r="D116" s="129">
        <f>'Monthly Tariff Package Price'!I45</f>
        <v>0</v>
      </c>
      <c r="E116" s="257">
        <v>30</v>
      </c>
      <c r="F116" s="131">
        <f t="shared" si="6"/>
        <v>0</v>
      </c>
      <c r="G116" s="201">
        <f t="shared" si="7"/>
        <v>0</v>
      </c>
      <c r="H116" s="198" t="s">
        <v>114</v>
      </c>
    </row>
    <row r="117" spans="1:8" x14ac:dyDescent="0.3">
      <c r="A117" s="234"/>
      <c r="B117" s="377">
        <v>28</v>
      </c>
      <c r="C117" s="149" t="s">
        <v>229</v>
      </c>
      <c r="D117" s="150">
        <f>'Monthly Tariff Package Price'!L14</f>
        <v>0</v>
      </c>
      <c r="E117" s="270">
        <v>28</v>
      </c>
      <c r="F117" s="151">
        <f t="shared" si="6"/>
        <v>0</v>
      </c>
      <c r="G117" s="187">
        <f t="shared" si="7"/>
        <v>0</v>
      </c>
      <c r="H117" s="187" t="s">
        <v>114</v>
      </c>
    </row>
    <row r="118" spans="1:8" x14ac:dyDescent="0.3">
      <c r="A118" s="234"/>
      <c r="B118" s="378"/>
      <c r="C118" s="142" t="s">
        <v>230</v>
      </c>
      <c r="D118" s="143">
        <f>'Monthly Tariff Package Price'!L15</f>
        <v>0</v>
      </c>
      <c r="E118" s="262">
        <v>3</v>
      </c>
      <c r="F118" s="144">
        <f t="shared" si="6"/>
        <v>0</v>
      </c>
      <c r="G118" s="192">
        <f t="shared" si="7"/>
        <v>0</v>
      </c>
      <c r="H118" s="192" t="s">
        <v>114</v>
      </c>
    </row>
    <row r="119" spans="1:8" x14ac:dyDescent="0.3">
      <c r="A119" s="234"/>
      <c r="B119" s="378"/>
      <c r="C119" s="142" t="s">
        <v>231</v>
      </c>
      <c r="D119" s="143">
        <f>'Monthly Tariff Package Price'!L16</f>
        <v>0</v>
      </c>
      <c r="E119" s="262">
        <v>22</v>
      </c>
      <c r="F119" s="144">
        <f t="shared" si="6"/>
        <v>0</v>
      </c>
      <c r="G119" s="192">
        <f t="shared" si="7"/>
        <v>0</v>
      </c>
      <c r="H119" s="192" t="s">
        <v>114</v>
      </c>
    </row>
    <row r="120" spans="1:8" x14ac:dyDescent="0.3">
      <c r="A120" s="234"/>
      <c r="B120" s="378"/>
      <c r="C120" s="160" t="s">
        <v>232</v>
      </c>
      <c r="D120" s="161">
        <f>'Monthly Tariff Package Price'!L17</f>
        <v>0</v>
      </c>
      <c r="E120" s="265">
        <v>12</v>
      </c>
      <c r="F120" s="162">
        <f t="shared" si="6"/>
        <v>0</v>
      </c>
      <c r="G120" s="200">
        <f t="shared" si="7"/>
        <v>0</v>
      </c>
      <c r="H120" s="200" t="s">
        <v>114</v>
      </c>
    </row>
    <row r="121" spans="1:8" x14ac:dyDescent="0.3">
      <c r="A121" s="234"/>
      <c r="B121" s="378"/>
      <c r="C121" s="156" t="s">
        <v>233</v>
      </c>
      <c r="D121" s="140">
        <f>'Monthly Tariff Package Price'!L18</f>
        <v>0</v>
      </c>
      <c r="E121" s="261">
        <v>10</v>
      </c>
      <c r="F121" s="141">
        <f t="shared" si="6"/>
        <v>0</v>
      </c>
      <c r="G121" s="194">
        <f t="shared" si="7"/>
        <v>0</v>
      </c>
      <c r="H121" s="194" t="s">
        <v>114</v>
      </c>
    </row>
    <row r="122" spans="1:8" x14ac:dyDescent="0.3">
      <c r="A122" s="234"/>
      <c r="B122" s="378"/>
      <c r="C122" s="145" t="s">
        <v>234</v>
      </c>
      <c r="D122" s="143">
        <f>'Monthly Tariff Package Price'!L19</f>
        <v>0</v>
      </c>
      <c r="E122" s="262">
        <v>22</v>
      </c>
      <c r="F122" s="144">
        <f t="shared" si="6"/>
        <v>0</v>
      </c>
      <c r="G122" s="192">
        <f t="shared" si="7"/>
        <v>0</v>
      </c>
      <c r="H122" s="192" t="s">
        <v>114</v>
      </c>
    </row>
    <row r="123" spans="1:8" x14ac:dyDescent="0.3">
      <c r="A123" s="234"/>
      <c r="B123" s="378"/>
      <c r="C123" s="160" t="s">
        <v>235</v>
      </c>
      <c r="D123" s="161">
        <f>'Monthly Tariff Package Price'!L20</f>
        <v>0</v>
      </c>
      <c r="E123" s="265">
        <v>32</v>
      </c>
      <c r="F123" s="162">
        <f t="shared" si="6"/>
        <v>0</v>
      </c>
      <c r="G123" s="200">
        <f t="shared" si="7"/>
        <v>0</v>
      </c>
      <c r="H123" s="200" t="s">
        <v>114</v>
      </c>
    </row>
    <row r="124" spans="1:8" x14ac:dyDescent="0.3">
      <c r="A124" s="234"/>
      <c r="B124" s="378"/>
      <c r="C124" s="156" t="s">
        <v>236</v>
      </c>
      <c r="D124" s="140">
        <f>'Monthly Tariff Package Price'!L21</f>
        <v>0</v>
      </c>
      <c r="E124" s="261">
        <v>7</v>
      </c>
      <c r="F124" s="141">
        <f t="shared" si="6"/>
        <v>0</v>
      </c>
      <c r="G124" s="194">
        <f t="shared" si="7"/>
        <v>0</v>
      </c>
      <c r="H124" s="194" t="s">
        <v>114</v>
      </c>
    </row>
    <row r="125" spans="1:8" x14ac:dyDescent="0.3">
      <c r="A125" s="234"/>
      <c r="B125" s="378"/>
      <c r="C125" s="145" t="s">
        <v>237</v>
      </c>
      <c r="D125" s="143">
        <f>'Monthly Tariff Package Price'!L22</f>
        <v>0</v>
      </c>
      <c r="E125" s="262">
        <v>7</v>
      </c>
      <c r="F125" s="144">
        <f t="shared" si="6"/>
        <v>0</v>
      </c>
      <c r="G125" s="192">
        <f t="shared" si="7"/>
        <v>0</v>
      </c>
      <c r="H125" s="192" t="s">
        <v>114</v>
      </c>
    </row>
    <row r="126" spans="1:8" x14ac:dyDescent="0.3">
      <c r="A126" s="234"/>
      <c r="B126" s="378"/>
      <c r="C126" s="160" t="s">
        <v>238</v>
      </c>
      <c r="D126" s="161">
        <f>'Monthly Tariff Package Price'!L23</f>
        <v>0</v>
      </c>
      <c r="E126" s="265">
        <v>5</v>
      </c>
      <c r="F126" s="162">
        <f t="shared" si="6"/>
        <v>0</v>
      </c>
      <c r="G126" s="200">
        <f t="shared" si="7"/>
        <v>0</v>
      </c>
      <c r="H126" s="200" t="s">
        <v>114</v>
      </c>
    </row>
    <row r="127" spans="1:8" x14ac:dyDescent="0.3">
      <c r="A127" s="234"/>
      <c r="B127" s="378"/>
      <c r="C127" s="156" t="s">
        <v>239</v>
      </c>
      <c r="D127" s="140">
        <f>'Monthly Tariff Package Price'!L24</f>
        <v>0</v>
      </c>
      <c r="E127" s="261">
        <v>48</v>
      </c>
      <c r="F127" s="141">
        <f t="shared" si="6"/>
        <v>0</v>
      </c>
      <c r="G127" s="194">
        <f t="shared" si="7"/>
        <v>0</v>
      </c>
      <c r="H127" s="194" t="s">
        <v>114</v>
      </c>
    </row>
    <row r="128" spans="1:8" x14ac:dyDescent="0.3">
      <c r="A128" s="234"/>
      <c r="B128" s="378"/>
      <c r="C128" s="145" t="s">
        <v>240</v>
      </c>
      <c r="D128" s="143">
        <f>'Monthly Tariff Package Price'!L25</f>
        <v>0</v>
      </c>
      <c r="E128" s="262">
        <v>10</v>
      </c>
      <c r="F128" s="144">
        <f t="shared" si="6"/>
        <v>0</v>
      </c>
      <c r="G128" s="192">
        <f t="shared" si="7"/>
        <v>0</v>
      </c>
      <c r="H128" s="192" t="s">
        <v>114</v>
      </c>
    </row>
    <row r="129" spans="1:8" x14ac:dyDescent="0.3">
      <c r="A129" s="234"/>
      <c r="B129" s="378"/>
      <c r="C129" s="145" t="s">
        <v>241</v>
      </c>
      <c r="D129" s="143">
        <f>'Monthly Tariff Package Price'!L26</f>
        <v>0</v>
      </c>
      <c r="E129" s="262">
        <v>44</v>
      </c>
      <c r="F129" s="144">
        <f t="shared" si="6"/>
        <v>0</v>
      </c>
      <c r="G129" s="192">
        <f t="shared" si="7"/>
        <v>0</v>
      </c>
      <c r="H129" s="192" t="s">
        <v>114</v>
      </c>
    </row>
    <row r="130" spans="1:8" ht="15" thickBot="1" x14ac:dyDescent="0.35">
      <c r="A130" s="234"/>
      <c r="B130" s="378"/>
      <c r="C130" s="146" t="s">
        <v>242</v>
      </c>
      <c r="D130" s="147">
        <f>'Monthly Tariff Package Price'!L27</f>
        <v>0</v>
      </c>
      <c r="E130" s="266">
        <v>30</v>
      </c>
      <c r="F130" s="148">
        <f t="shared" si="6"/>
        <v>0</v>
      </c>
      <c r="G130" s="188">
        <f>D130</f>
        <v>0</v>
      </c>
      <c r="H130" s="188" t="s">
        <v>114</v>
      </c>
    </row>
    <row r="131" spans="1:8" ht="15" thickBot="1" x14ac:dyDescent="0.35">
      <c r="C131" s="170" t="s">
        <v>127</v>
      </c>
      <c r="D131" s="171"/>
      <c r="E131" s="172"/>
      <c r="F131" s="246">
        <f>SUM(F31:F130)</f>
        <v>0</v>
      </c>
    </row>
    <row r="132" spans="1:8" ht="24" thickBot="1" x14ac:dyDescent="0.5">
      <c r="C132" s="381" t="s">
        <v>243</v>
      </c>
      <c r="D132" s="382"/>
      <c r="E132" s="382"/>
      <c r="F132" s="383"/>
      <c r="G132" s="379" t="s">
        <v>105</v>
      </c>
      <c r="H132" s="380"/>
    </row>
    <row r="133" spans="1:8" ht="43.8" thickBot="1" x14ac:dyDescent="0.35">
      <c r="B133" s="220" t="s">
        <v>106</v>
      </c>
      <c r="C133" s="61" t="s">
        <v>244</v>
      </c>
      <c r="D133" s="63" t="s">
        <v>245</v>
      </c>
      <c r="E133" s="61" t="s">
        <v>109</v>
      </c>
      <c r="F133" s="64" t="s">
        <v>142</v>
      </c>
      <c r="G133" s="173" t="s">
        <v>110</v>
      </c>
      <c r="H133" s="173" t="s">
        <v>111</v>
      </c>
    </row>
    <row r="134" spans="1:8" x14ac:dyDescent="0.3">
      <c r="B134" s="238">
        <v>2</v>
      </c>
      <c r="C134" s="92" t="s">
        <v>246</v>
      </c>
      <c r="D134" s="135">
        <f>'Talk &amp; Text'!H15</f>
        <v>0</v>
      </c>
      <c r="E134" s="258">
        <v>40</v>
      </c>
      <c r="F134" s="135">
        <f>D134*E134</f>
        <v>0</v>
      </c>
      <c r="G134" s="113">
        <f>D134</f>
        <v>0</v>
      </c>
      <c r="H134" s="187" t="s">
        <v>114</v>
      </c>
    </row>
    <row r="135" spans="1:8" ht="15" thickBot="1" x14ac:dyDescent="0.35">
      <c r="B135" s="238">
        <v>4</v>
      </c>
      <c r="C135" s="94" t="s">
        <v>247</v>
      </c>
      <c r="D135" s="122">
        <f>'And-Rugged'!H19</f>
        <v>0</v>
      </c>
      <c r="E135" s="259">
        <v>40</v>
      </c>
      <c r="F135" s="115">
        <f t="shared" ref="F135:F141" si="8">D135*E135</f>
        <v>0</v>
      </c>
      <c r="G135" s="115">
        <f>D135</f>
        <v>0</v>
      </c>
      <c r="H135" s="188" t="s">
        <v>114</v>
      </c>
    </row>
    <row r="136" spans="1:8" x14ac:dyDescent="0.3">
      <c r="B136" s="238">
        <v>6</v>
      </c>
      <c r="C136" s="169" t="s">
        <v>248</v>
      </c>
      <c r="D136" s="135">
        <f>'And-Low'!H21</f>
        <v>0</v>
      </c>
      <c r="E136" s="267">
        <v>40</v>
      </c>
      <c r="F136" s="135">
        <f t="shared" si="8"/>
        <v>0</v>
      </c>
      <c r="G136" s="135">
        <f>D136</f>
        <v>0</v>
      </c>
      <c r="H136" s="194" t="s">
        <v>114</v>
      </c>
    </row>
    <row r="137" spans="1:8" x14ac:dyDescent="0.3">
      <c r="B137" s="238">
        <v>8</v>
      </c>
      <c r="C137" s="93" t="s">
        <v>249</v>
      </c>
      <c r="D137" s="121">
        <f>'And-Mid'!H22</f>
        <v>0</v>
      </c>
      <c r="E137" s="258">
        <v>40</v>
      </c>
      <c r="F137" s="135">
        <f t="shared" si="8"/>
        <v>0</v>
      </c>
      <c r="G137" s="114">
        <f t="shared" ref="G137:G141" si="9">D137</f>
        <v>0</v>
      </c>
      <c r="H137" s="192" t="s">
        <v>114</v>
      </c>
    </row>
    <row r="138" spans="1:8" ht="15" thickBot="1" x14ac:dyDescent="0.35">
      <c r="B138" s="238">
        <v>10</v>
      </c>
      <c r="C138" s="94" t="s">
        <v>250</v>
      </c>
      <c r="D138" s="122">
        <f>'And-High'!H22</f>
        <v>0</v>
      </c>
      <c r="E138" s="259">
        <v>40</v>
      </c>
      <c r="F138" s="115">
        <f t="shared" si="8"/>
        <v>0</v>
      </c>
      <c r="G138" s="115">
        <f t="shared" si="9"/>
        <v>0</v>
      </c>
      <c r="H138" s="188" t="s">
        <v>114</v>
      </c>
    </row>
    <row r="139" spans="1:8" x14ac:dyDescent="0.3">
      <c r="B139" s="238">
        <v>12</v>
      </c>
      <c r="C139" s="169" t="s">
        <v>251</v>
      </c>
      <c r="D139" s="135">
        <f>'iOS-Low'!H20</f>
        <v>0</v>
      </c>
      <c r="E139" s="267">
        <v>40</v>
      </c>
      <c r="F139" s="135">
        <f t="shared" si="8"/>
        <v>0</v>
      </c>
      <c r="G139" s="135">
        <f t="shared" si="9"/>
        <v>0</v>
      </c>
      <c r="H139" s="194" t="s">
        <v>114</v>
      </c>
    </row>
    <row r="140" spans="1:8" x14ac:dyDescent="0.3">
      <c r="B140" s="238">
        <v>14</v>
      </c>
      <c r="C140" s="93" t="s">
        <v>252</v>
      </c>
      <c r="D140" s="121">
        <f>'iOS-Mid'!H20</f>
        <v>0</v>
      </c>
      <c r="E140" s="258">
        <v>40</v>
      </c>
      <c r="F140" s="135">
        <f t="shared" si="8"/>
        <v>0</v>
      </c>
      <c r="G140" s="114">
        <f t="shared" si="9"/>
        <v>0</v>
      </c>
      <c r="H140" s="192" t="s">
        <v>114</v>
      </c>
    </row>
    <row r="141" spans="1:8" ht="15" thickBot="1" x14ac:dyDescent="0.35">
      <c r="B141" s="238">
        <v>16</v>
      </c>
      <c r="C141" s="94" t="s">
        <v>253</v>
      </c>
      <c r="D141" s="122">
        <f>'iOS-High'!H20</f>
        <v>0</v>
      </c>
      <c r="E141" s="259">
        <v>40</v>
      </c>
      <c r="F141" s="115">
        <f t="shared" si="8"/>
        <v>0</v>
      </c>
      <c r="G141" s="115">
        <f t="shared" si="9"/>
        <v>0</v>
      </c>
      <c r="H141" s="188" t="s">
        <v>114</v>
      </c>
    </row>
    <row r="142" spans="1:8" ht="15" thickBot="1" x14ac:dyDescent="0.35">
      <c r="B142" s="234"/>
      <c r="C142" s="170" t="s">
        <v>127</v>
      </c>
      <c r="D142" s="171"/>
      <c r="E142" s="172"/>
      <c r="F142" s="246">
        <f>SUM(F134:F141)</f>
        <v>0</v>
      </c>
    </row>
    <row r="143" spans="1:8" ht="24" thickBot="1" x14ac:dyDescent="0.5">
      <c r="C143" s="381" t="s">
        <v>50</v>
      </c>
      <c r="D143" s="382"/>
      <c r="E143" s="382"/>
      <c r="F143" s="383"/>
      <c r="G143" s="379" t="s">
        <v>105</v>
      </c>
      <c r="H143" s="380"/>
    </row>
    <row r="144" spans="1:8" ht="43.8" thickBot="1" x14ac:dyDescent="0.35">
      <c r="B144" s="220" t="s">
        <v>106</v>
      </c>
      <c r="C144" s="61" t="s">
        <v>254</v>
      </c>
      <c r="D144" s="63" t="s">
        <v>255</v>
      </c>
      <c r="E144" s="61" t="s">
        <v>109</v>
      </c>
      <c r="F144" s="64" t="s">
        <v>142</v>
      </c>
      <c r="G144" s="173" t="s">
        <v>110</v>
      </c>
      <c r="H144" s="173" t="s">
        <v>111</v>
      </c>
    </row>
    <row r="145" spans="2:8" x14ac:dyDescent="0.3">
      <c r="B145" s="377">
        <v>29</v>
      </c>
      <c r="C145" s="92" t="s">
        <v>256</v>
      </c>
      <c r="D145" s="120">
        <f>'Pooled Data,MDM&amp; Onsite Support'!C8</f>
        <v>0</v>
      </c>
      <c r="E145" s="105">
        <v>2</v>
      </c>
      <c r="F145" s="113">
        <f>E145*D145*12</f>
        <v>0</v>
      </c>
      <c r="G145" s="186">
        <f>D145</f>
        <v>0</v>
      </c>
      <c r="H145" s="187" t="s">
        <v>114</v>
      </c>
    </row>
    <row r="146" spans="2:8" x14ac:dyDescent="0.3">
      <c r="B146" s="378"/>
      <c r="C146" s="93" t="s">
        <v>257</v>
      </c>
      <c r="D146" s="121">
        <f>'Pooled Data,MDM&amp; Onsite Support'!C9</f>
        <v>0</v>
      </c>
      <c r="E146" s="111">
        <v>2</v>
      </c>
      <c r="F146" s="114">
        <f>E146*D146*12</f>
        <v>0</v>
      </c>
      <c r="G146" s="191">
        <f>D146</f>
        <v>0</v>
      </c>
      <c r="H146" s="192" t="s">
        <v>114</v>
      </c>
    </row>
    <row r="147" spans="2:8" x14ac:dyDescent="0.3">
      <c r="B147" s="378"/>
      <c r="C147" s="93" t="s">
        <v>258</v>
      </c>
      <c r="D147" s="121">
        <f>'Pooled Data,MDM&amp; Onsite Support'!C10</f>
        <v>0</v>
      </c>
      <c r="E147" s="111">
        <v>2</v>
      </c>
      <c r="F147" s="114">
        <f>E147*D147*12</f>
        <v>0</v>
      </c>
      <c r="G147" s="191">
        <f>D147</f>
        <v>0</v>
      </c>
      <c r="H147" s="192" t="s">
        <v>114</v>
      </c>
    </row>
    <row r="148" spans="2:8" x14ac:dyDescent="0.3">
      <c r="B148" s="378"/>
      <c r="C148" s="93" t="s">
        <v>259</v>
      </c>
      <c r="D148" s="121">
        <f>'Pooled Data,MDM&amp; Onsite Support'!C11</f>
        <v>0</v>
      </c>
      <c r="E148" s="111">
        <v>2</v>
      </c>
      <c r="F148" s="114">
        <f>E148*D148*12</f>
        <v>0</v>
      </c>
      <c r="G148" s="191">
        <f>D148</f>
        <v>0</v>
      </c>
      <c r="H148" s="192" t="s">
        <v>114</v>
      </c>
    </row>
    <row r="149" spans="2:8" ht="15" thickBot="1" x14ac:dyDescent="0.35">
      <c r="B149" s="378"/>
      <c r="C149" s="94" t="s">
        <v>260</v>
      </c>
      <c r="D149" s="122">
        <f>'Pooled Data,MDM&amp; Onsite Support'!C12</f>
        <v>0</v>
      </c>
      <c r="E149" s="108">
        <v>3</v>
      </c>
      <c r="F149" s="115">
        <f>E149*D149*12</f>
        <v>0</v>
      </c>
      <c r="G149" s="197">
        <f>D149</f>
        <v>0</v>
      </c>
      <c r="H149" s="188" t="s">
        <v>114</v>
      </c>
    </row>
    <row r="150" spans="2:8" ht="15" thickBot="1" x14ac:dyDescent="0.35">
      <c r="C150" s="170" t="s">
        <v>127</v>
      </c>
      <c r="D150" s="171"/>
      <c r="E150" s="172"/>
      <c r="F150" s="246">
        <f>SUM(F145:F149)</f>
        <v>0</v>
      </c>
    </row>
    <row r="151" spans="2:8" ht="24" thickBot="1" x14ac:dyDescent="0.5">
      <c r="C151" s="381" t="s">
        <v>52</v>
      </c>
      <c r="D151" s="382"/>
      <c r="E151" s="382"/>
      <c r="F151" s="383"/>
      <c r="G151" s="379" t="s">
        <v>105</v>
      </c>
      <c r="H151" s="380"/>
    </row>
    <row r="152" spans="2:8" ht="43.8" thickBot="1" x14ac:dyDescent="0.35">
      <c r="B152" s="220" t="s">
        <v>106</v>
      </c>
      <c r="C152" s="61" t="s">
        <v>261</v>
      </c>
      <c r="D152" s="63" t="s">
        <v>262</v>
      </c>
      <c r="E152" s="61" t="s">
        <v>109</v>
      </c>
      <c r="F152" s="64" t="s">
        <v>131</v>
      </c>
      <c r="G152" s="173" t="s">
        <v>110</v>
      </c>
      <c r="H152" s="173" t="s">
        <v>111</v>
      </c>
    </row>
    <row r="153" spans="2:8" s="21" customFormat="1" ht="29.4" thickBot="1" x14ac:dyDescent="0.35">
      <c r="B153" s="239">
        <v>30</v>
      </c>
      <c r="C153" s="22" t="s">
        <v>263</v>
      </c>
      <c r="D153" s="37">
        <f>'Pooled Data,MDM&amp; Onsite Support'!C17</f>
        <v>0</v>
      </c>
      <c r="E153" s="13">
        <v>2</v>
      </c>
      <c r="F153" s="24">
        <f>E153*D153</f>
        <v>0</v>
      </c>
      <c r="G153" s="204">
        <f>D153</f>
        <v>0</v>
      </c>
      <c r="H153" s="205" t="s">
        <v>114</v>
      </c>
    </row>
    <row r="154" spans="2:8" s="21" customFormat="1" ht="28.8" x14ac:dyDescent="0.3">
      <c r="B154" s="240"/>
      <c r="C154" s="61" t="s">
        <v>264</v>
      </c>
      <c r="D154" s="63" t="s">
        <v>265</v>
      </c>
      <c r="E154" s="61" t="s">
        <v>109</v>
      </c>
      <c r="F154" s="64" t="s">
        <v>142</v>
      </c>
      <c r="G154" s="64"/>
      <c r="H154" s="64"/>
    </row>
    <row r="155" spans="2:8" s="21" customFormat="1" ht="29.4" thickBot="1" x14ac:dyDescent="0.35">
      <c r="B155" s="239">
        <v>31</v>
      </c>
      <c r="C155" s="23" t="s">
        <v>266</v>
      </c>
      <c r="D155" s="38">
        <f>'Pooled Data,MDM&amp; Onsite Support'!C19</f>
        <v>0</v>
      </c>
      <c r="E155" s="271">
        <v>154</v>
      </c>
      <c r="F155" s="20">
        <f>E155*D155*12</f>
        <v>0</v>
      </c>
      <c r="G155" s="18">
        <f>D155</f>
        <v>0</v>
      </c>
      <c r="H155" s="185" t="s">
        <v>114</v>
      </c>
    </row>
    <row r="156" spans="2:8" ht="15" thickBot="1" x14ac:dyDescent="0.35">
      <c r="B156" s="234"/>
      <c r="C156" s="170" t="s">
        <v>127</v>
      </c>
      <c r="D156" s="171"/>
      <c r="E156" s="172"/>
      <c r="F156" s="246">
        <f>SUM(F153+F155)</f>
        <v>0</v>
      </c>
    </row>
    <row r="157" spans="2:8" s="21" customFormat="1" ht="24" thickBot="1" x14ac:dyDescent="0.35">
      <c r="B157" s="241"/>
      <c r="C157" s="384" t="s">
        <v>56</v>
      </c>
      <c r="D157" s="385"/>
      <c r="E157" s="385"/>
      <c r="F157" s="386"/>
      <c r="G157" s="379" t="s">
        <v>105</v>
      </c>
      <c r="H157" s="380"/>
    </row>
    <row r="158" spans="2:8" s="21" customFormat="1" ht="43.8" thickBot="1" x14ac:dyDescent="0.35">
      <c r="B158" s="220" t="s">
        <v>106</v>
      </c>
      <c r="C158" s="61" t="s">
        <v>267</v>
      </c>
      <c r="D158" s="61" t="s">
        <v>268</v>
      </c>
      <c r="E158" s="61" t="s">
        <v>109</v>
      </c>
      <c r="F158" s="64" t="s">
        <v>131</v>
      </c>
      <c r="G158" s="173" t="s">
        <v>110</v>
      </c>
      <c r="H158" s="173" t="s">
        <v>111</v>
      </c>
    </row>
    <row r="159" spans="2:8" s="12" customFormat="1" ht="29.4" thickBot="1" x14ac:dyDescent="0.35">
      <c r="B159" s="239">
        <v>32</v>
      </c>
      <c r="C159" s="17" t="s">
        <v>269</v>
      </c>
      <c r="D159" s="39">
        <f>'Pooled Data,MDM&amp; Onsite Support'!C24</f>
        <v>0</v>
      </c>
      <c r="E159" s="14">
        <v>10</v>
      </c>
      <c r="F159" s="18">
        <f>E159*D159</f>
        <v>0</v>
      </c>
      <c r="G159" s="18">
        <f>D159</f>
        <v>0</v>
      </c>
      <c r="H159" s="185" t="s">
        <v>114</v>
      </c>
    </row>
    <row r="160" spans="2:8" ht="15" thickBot="1" x14ac:dyDescent="0.35">
      <c r="C160" s="170" t="s">
        <v>127</v>
      </c>
      <c r="D160" s="171"/>
      <c r="E160" s="172"/>
      <c r="F160" s="246">
        <f>SUM(F159)</f>
        <v>0</v>
      </c>
    </row>
    <row r="161" spans="2:8" ht="24" thickBot="1" x14ac:dyDescent="0.5">
      <c r="C161" s="381" t="s">
        <v>270</v>
      </c>
      <c r="D161" s="382"/>
      <c r="E161" s="382"/>
      <c r="F161" s="383"/>
      <c r="G161" s="379" t="s">
        <v>105</v>
      </c>
      <c r="H161" s="380"/>
    </row>
    <row r="162" spans="2:8" ht="43.8" thickBot="1" x14ac:dyDescent="0.35">
      <c r="B162" s="220" t="s">
        <v>106</v>
      </c>
      <c r="C162" s="61" t="s">
        <v>271</v>
      </c>
      <c r="D162" s="61" t="s">
        <v>272</v>
      </c>
      <c r="E162" s="61" t="s">
        <v>109</v>
      </c>
      <c r="F162" s="64" t="s">
        <v>131</v>
      </c>
      <c r="G162" s="173" t="s">
        <v>110</v>
      </c>
      <c r="H162" s="173" t="s">
        <v>111</v>
      </c>
    </row>
    <row r="163" spans="2:8" x14ac:dyDescent="0.3">
      <c r="B163" s="377">
        <v>33</v>
      </c>
      <c r="C163" s="116" t="s">
        <v>273</v>
      </c>
      <c r="D163" s="120">
        <f>'Internatnl Calls, SMS &amp; Roaming'!C7</f>
        <v>0</v>
      </c>
      <c r="E163" s="117">
        <v>200</v>
      </c>
      <c r="F163" s="113">
        <f>E163*D163</f>
        <v>0</v>
      </c>
      <c r="G163" s="206">
        <f>D163</f>
        <v>0</v>
      </c>
      <c r="H163" s="187" t="s">
        <v>114</v>
      </c>
    </row>
    <row r="164" spans="2:8" x14ac:dyDescent="0.3">
      <c r="B164" s="378"/>
      <c r="C164" s="118" t="s">
        <v>274</v>
      </c>
      <c r="D164" s="121">
        <f>'Internatnl Calls, SMS &amp; Roaming'!C8</f>
        <v>0</v>
      </c>
      <c r="E164" s="119">
        <v>200</v>
      </c>
      <c r="F164" s="114">
        <f t="shared" ref="F164:F184" si="10">E164*D164</f>
        <v>0</v>
      </c>
      <c r="G164" s="191">
        <f>D164</f>
        <v>0</v>
      </c>
      <c r="H164" s="192" t="s">
        <v>114</v>
      </c>
    </row>
    <row r="165" spans="2:8" x14ac:dyDescent="0.3">
      <c r="B165" s="378"/>
      <c r="C165" s="118" t="s">
        <v>275</v>
      </c>
      <c r="D165" s="121">
        <f>'Internatnl Calls, SMS &amp; Roaming'!C9</f>
        <v>0</v>
      </c>
      <c r="E165" s="119">
        <v>200</v>
      </c>
      <c r="F165" s="114">
        <f t="shared" si="10"/>
        <v>0</v>
      </c>
      <c r="G165" s="191">
        <f t="shared" ref="G165:G184" si="11">D165</f>
        <v>0</v>
      </c>
      <c r="H165" s="192" t="s">
        <v>114</v>
      </c>
    </row>
    <row r="166" spans="2:8" ht="15.6" x14ac:dyDescent="0.3">
      <c r="B166" s="378"/>
      <c r="C166" s="110" t="s">
        <v>276</v>
      </c>
      <c r="D166" s="121">
        <f>'Internatnl Calls, SMS &amp; Roaming'!C10</f>
        <v>0</v>
      </c>
      <c r="E166" s="258">
        <v>100</v>
      </c>
      <c r="F166" s="114">
        <f t="shared" si="10"/>
        <v>0</v>
      </c>
      <c r="G166" s="191">
        <f t="shared" si="11"/>
        <v>0</v>
      </c>
      <c r="H166" s="192" t="s">
        <v>114</v>
      </c>
    </row>
    <row r="167" spans="2:8" ht="15.6" x14ac:dyDescent="0.3">
      <c r="B167" s="378"/>
      <c r="C167" s="110" t="s">
        <v>277</v>
      </c>
      <c r="D167" s="121">
        <f>'Internatnl Calls, SMS &amp; Roaming'!C11</f>
        <v>0</v>
      </c>
      <c r="E167" s="258">
        <v>100</v>
      </c>
      <c r="F167" s="114">
        <f t="shared" si="10"/>
        <v>0</v>
      </c>
      <c r="G167" s="191">
        <f t="shared" si="11"/>
        <v>0</v>
      </c>
      <c r="H167" s="192" t="s">
        <v>114</v>
      </c>
    </row>
    <row r="168" spans="2:8" ht="15.6" x14ac:dyDescent="0.3">
      <c r="B168" s="378"/>
      <c r="C168" s="110" t="s">
        <v>278</v>
      </c>
      <c r="D168" s="121">
        <f>'Internatnl Calls, SMS &amp; Roaming'!C12</f>
        <v>0</v>
      </c>
      <c r="E168" s="258">
        <v>100</v>
      </c>
      <c r="F168" s="114">
        <f t="shared" si="10"/>
        <v>0</v>
      </c>
      <c r="G168" s="191">
        <f t="shared" si="11"/>
        <v>0</v>
      </c>
      <c r="H168" s="192" t="s">
        <v>114</v>
      </c>
    </row>
    <row r="169" spans="2:8" ht="15.6" x14ac:dyDescent="0.3">
      <c r="B169" s="378"/>
      <c r="C169" s="110" t="s">
        <v>279</v>
      </c>
      <c r="D169" s="121">
        <f>'Internatnl Calls, SMS &amp; Roaming'!C13</f>
        <v>0</v>
      </c>
      <c r="E169" s="258">
        <v>100</v>
      </c>
      <c r="F169" s="114">
        <f t="shared" si="10"/>
        <v>0</v>
      </c>
      <c r="G169" s="191">
        <f t="shared" si="11"/>
        <v>0</v>
      </c>
      <c r="H169" s="192" t="s">
        <v>114</v>
      </c>
    </row>
    <row r="170" spans="2:8" ht="15.6" x14ac:dyDescent="0.3">
      <c r="B170" s="378"/>
      <c r="C170" s="110" t="s">
        <v>280</v>
      </c>
      <c r="D170" s="121">
        <f>'Internatnl Calls, SMS &amp; Roaming'!C14</f>
        <v>0</v>
      </c>
      <c r="E170" s="258">
        <v>100</v>
      </c>
      <c r="F170" s="114">
        <f t="shared" si="10"/>
        <v>0</v>
      </c>
      <c r="G170" s="191">
        <f t="shared" si="11"/>
        <v>0</v>
      </c>
      <c r="H170" s="192" t="s">
        <v>114</v>
      </c>
    </row>
    <row r="171" spans="2:8" ht="15.6" x14ac:dyDescent="0.3">
      <c r="B171" s="378"/>
      <c r="C171" s="110" t="s">
        <v>281</v>
      </c>
      <c r="D171" s="121">
        <f>'Internatnl Calls, SMS &amp; Roaming'!C15</f>
        <v>0</v>
      </c>
      <c r="E171" s="258">
        <v>100</v>
      </c>
      <c r="F171" s="114">
        <f t="shared" si="10"/>
        <v>0</v>
      </c>
      <c r="G171" s="191">
        <f t="shared" si="11"/>
        <v>0</v>
      </c>
      <c r="H171" s="192" t="s">
        <v>114</v>
      </c>
    </row>
    <row r="172" spans="2:8" ht="15.6" x14ac:dyDescent="0.3">
      <c r="B172" s="378"/>
      <c r="C172" s="110" t="s">
        <v>282</v>
      </c>
      <c r="D172" s="121">
        <f>'Internatnl Calls, SMS &amp; Roaming'!C16</f>
        <v>0</v>
      </c>
      <c r="E172" s="258">
        <v>100</v>
      </c>
      <c r="F172" s="114">
        <f t="shared" si="10"/>
        <v>0</v>
      </c>
      <c r="G172" s="191">
        <f t="shared" si="11"/>
        <v>0</v>
      </c>
      <c r="H172" s="192" t="s">
        <v>114</v>
      </c>
    </row>
    <row r="173" spans="2:8" ht="15.6" x14ac:dyDescent="0.3">
      <c r="B173" s="378"/>
      <c r="C173" s="110" t="s">
        <v>283</v>
      </c>
      <c r="D173" s="121">
        <f>'Internatnl Calls, SMS &amp; Roaming'!C17</f>
        <v>0</v>
      </c>
      <c r="E173" s="258">
        <v>100</v>
      </c>
      <c r="F173" s="114">
        <f t="shared" si="10"/>
        <v>0</v>
      </c>
      <c r="G173" s="191">
        <f t="shared" si="11"/>
        <v>0</v>
      </c>
      <c r="H173" s="192" t="s">
        <v>114</v>
      </c>
    </row>
    <row r="174" spans="2:8" ht="15.6" x14ac:dyDescent="0.3">
      <c r="B174" s="378"/>
      <c r="C174" s="110" t="s">
        <v>284</v>
      </c>
      <c r="D174" s="121">
        <f>'Internatnl Calls, SMS &amp; Roaming'!C18</f>
        <v>0</v>
      </c>
      <c r="E174" s="258">
        <v>100</v>
      </c>
      <c r="F174" s="114">
        <f t="shared" si="10"/>
        <v>0</v>
      </c>
      <c r="G174" s="191">
        <f t="shared" si="11"/>
        <v>0</v>
      </c>
      <c r="H174" s="192" t="s">
        <v>114</v>
      </c>
    </row>
    <row r="175" spans="2:8" ht="15.6" x14ac:dyDescent="0.3">
      <c r="B175" s="378"/>
      <c r="C175" s="110" t="s">
        <v>285</v>
      </c>
      <c r="D175" s="121">
        <f>'Internatnl Calls, SMS &amp; Roaming'!C19</f>
        <v>0</v>
      </c>
      <c r="E175" s="258">
        <v>100</v>
      </c>
      <c r="F175" s="114">
        <f t="shared" si="10"/>
        <v>0</v>
      </c>
      <c r="G175" s="191">
        <f t="shared" si="11"/>
        <v>0</v>
      </c>
      <c r="H175" s="192" t="s">
        <v>114</v>
      </c>
    </row>
    <row r="176" spans="2:8" ht="15.6" x14ac:dyDescent="0.3">
      <c r="B176" s="378"/>
      <c r="C176" s="110" t="s">
        <v>286</v>
      </c>
      <c r="D176" s="121">
        <f>'Internatnl Calls, SMS &amp; Roaming'!C20</f>
        <v>0</v>
      </c>
      <c r="E176" s="258">
        <v>100</v>
      </c>
      <c r="F176" s="114">
        <f t="shared" si="10"/>
        <v>0</v>
      </c>
      <c r="G176" s="191">
        <f t="shared" si="11"/>
        <v>0</v>
      </c>
      <c r="H176" s="192" t="s">
        <v>114</v>
      </c>
    </row>
    <row r="177" spans="2:8" ht="15.6" x14ac:dyDescent="0.3">
      <c r="B177" s="378"/>
      <c r="C177" s="110" t="s">
        <v>287</v>
      </c>
      <c r="D177" s="121">
        <f>'Internatnl Calls, SMS &amp; Roaming'!C21</f>
        <v>0</v>
      </c>
      <c r="E177" s="258">
        <v>100</v>
      </c>
      <c r="F177" s="114">
        <f t="shared" si="10"/>
        <v>0</v>
      </c>
      <c r="G177" s="191">
        <f t="shared" si="11"/>
        <v>0</v>
      </c>
      <c r="H177" s="192" t="s">
        <v>114</v>
      </c>
    </row>
    <row r="178" spans="2:8" ht="15.6" x14ac:dyDescent="0.3">
      <c r="B178" s="378"/>
      <c r="C178" s="110" t="s">
        <v>288</v>
      </c>
      <c r="D178" s="121">
        <f>'Internatnl Calls, SMS &amp; Roaming'!C22</f>
        <v>0</v>
      </c>
      <c r="E178" s="258">
        <v>100</v>
      </c>
      <c r="F178" s="114">
        <f t="shared" si="10"/>
        <v>0</v>
      </c>
      <c r="G178" s="191">
        <f t="shared" si="11"/>
        <v>0</v>
      </c>
      <c r="H178" s="192" t="s">
        <v>114</v>
      </c>
    </row>
    <row r="179" spans="2:8" ht="15.6" x14ac:dyDescent="0.3">
      <c r="B179" s="378"/>
      <c r="C179" s="110" t="s">
        <v>289</v>
      </c>
      <c r="D179" s="121">
        <f>'Internatnl Calls, SMS &amp; Roaming'!C23</f>
        <v>0</v>
      </c>
      <c r="E179" s="258">
        <v>100</v>
      </c>
      <c r="F179" s="114">
        <f t="shared" si="10"/>
        <v>0</v>
      </c>
      <c r="G179" s="191">
        <f t="shared" si="11"/>
        <v>0</v>
      </c>
      <c r="H179" s="192" t="s">
        <v>114</v>
      </c>
    </row>
    <row r="180" spans="2:8" ht="15.6" x14ac:dyDescent="0.3">
      <c r="B180" s="378"/>
      <c r="C180" s="110" t="s">
        <v>290</v>
      </c>
      <c r="D180" s="121">
        <f>'Internatnl Calls, SMS &amp; Roaming'!C24</f>
        <v>0</v>
      </c>
      <c r="E180" s="258">
        <v>100</v>
      </c>
      <c r="F180" s="114">
        <f t="shared" si="10"/>
        <v>0</v>
      </c>
      <c r="G180" s="191">
        <f t="shared" si="11"/>
        <v>0</v>
      </c>
      <c r="H180" s="192" t="s">
        <v>114</v>
      </c>
    </row>
    <row r="181" spans="2:8" ht="15.6" x14ac:dyDescent="0.3">
      <c r="B181" s="378"/>
      <c r="C181" s="110" t="s">
        <v>291</v>
      </c>
      <c r="D181" s="121">
        <f>'Internatnl Calls, SMS &amp; Roaming'!C25</f>
        <v>0</v>
      </c>
      <c r="E181" s="258">
        <v>100</v>
      </c>
      <c r="F181" s="114">
        <f t="shared" si="10"/>
        <v>0</v>
      </c>
      <c r="G181" s="191">
        <f t="shared" si="11"/>
        <v>0</v>
      </c>
      <c r="H181" s="192" t="s">
        <v>114</v>
      </c>
    </row>
    <row r="182" spans="2:8" ht="15.6" x14ac:dyDescent="0.3">
      <c r="B182" s="378"/>
      <c r="C182" s="110" t="s">
        <v>292</v>
      </c>
      <c r="D182" s="121">
        <f>'Internatnl Calls, SMS &amp; Roaming'!C26</f>
        <v>0</v>
      </c>
      <c r="E182" s="258">
        <v>100</v>
      </c>
      <c r="F182" s="114">
        <f t="shared" si="10"/>
        <v>0</v>
      </c>
      <c r="G182" s="191">
        <f t="shared" si="11"/>
        <v>0</v>
      </c>
      <c r="H182" s="192" t="s">
        <v>114</v>
      </c>
    </row>
    <row r="183" spans="2:8" ht="15.6" x14ac:dyDescent="0.3">
      <c r="B183" s="378"/>
      <c r="C183" s="304" t="s">
        <v>293</v>
      </c>
      <c r="D183" s="121">
        <f>'Internatnl Calls, SMS &amp; Roaming'!C27</f>
        <v>0</v>
      </c>
      <c r="E183" s="258">
        <v>100</v>
      </c>
      <c r="F183" s="114">
        <f t="shared" si="10"/>
        <v>0</v>
      </c>
      <c r="G183" s="191">
        <f t="shared" si="11"/>
        <v>0</v>
      </c>
      <c r="H183" s="192" t="s">
        <v>114</v>
      </c>
    </row>
    <row r="184" spans="2:8" ht="16.2" thickBot="1" x14ac:dyDescent="0.35">
      <c r="B184" s="378"/>
      <c r="C184" s="112" t="s">
        <v>294</v>
      </c>
      <c r="D184" s="122">
        <f>'Internatnl Calls, SMS &amp; Roaming'!C28</f>
        <v>0</v>
      </c>
      <c r="E184" s="259">
        <v>100</v>
      </c>
      <c r="F184" s="115">
        <f t="shared" si="10"/>
        <v>0</v>
      </c>
      <c r="G184" s="197">
        <f t="shared" si="11"/>
        <v>0</v>
      </c>
      <c r="H184" s="188" t="s">
        <v>114</v>
      </c>
    </row>
    <row r="185" spans="2:8" ht="15" thickBot="1" x14ac:dyDescent="0.35">
      <c r="C185" s="170" t="s">
        <v>127</v>
      </c>
      <c r="D185" s="171"/>
      <c r="E185" s="172"/>
      <c r="F185" s="246">
        <f>SUM(F163:F184)</f>
        <v>0</v>
      </c>
    </row>
    <row r="186" spans="2:8" ht="24" thickBot="1" x14ac:dyDescent="0.5">
      <c r="C186" s="381" t="s">
        <v>295</v>
      </c>
      <c r="D186" s="382"/>
      <c r="E186" s="382"/>
      <c r="F186" s="383"/>
      <c r="G186" s="379" t="s">
        <v>105</v>
      </c>
      <c r="H186" s="380"/>
    </row>
    <row r="187" spans="2:8" ht="43.8" thickBot="1" x14ac:dyDescent="0.35">
      <c r="B187" s="220" t="s">
        <v>106</v>
      </c>
      <c r="C187" s="61" t="s">
        <v>296</v>
      </c>
      <c r="D187" s="61" t="s">
        <v>272</v>
      </c>
      <c r="E187" s="61" t="s">
        <v>109</v>
      </c>
      <c r="F187" s="64" t="s">
        <v>131</v>
      </c>
      <c r="G187" s="173" t="s">
        <v>110</v>
      </c>
      <c r="H187" s="173" t="s">
        <v>111</v>
      </c>
    </row>
    <row r="188" spans="2:8" x14ac:dyDescent="0.3">
      <c r="B188" s="377">
        <v>34</v>
      </c>
      <c r="C188" s="116" t="s">
        <v>273</v>
      </c>
      <c r="D188" s="113">
        <f>'Internatnl Calls, SMS &amp; Roaming'!C32</f>
        <v>0</v>
      </c>
      <c r="E188" s="117">
        <v>200</v>
      </c>
      <c r="F188" s="113">
        <f>E188*D188</f>
        <v>0</v>
      </c>
      <c r="G188" s="191">
        <f>D188</f>
        <v>0</v>
      </c>
      <c r="H188" s="187" t="s">
        <v>114</v>
      </c>
    </row>
    <row r="189" spans="2:8" x14ac:dyDescent="0.3">
      <c r="B189" s="378"/>
      <c r="C189" s="118" t="s">
        <v>274</v>
      </c>
      <c r="D189" s="114">
        <f>'Internatnl Calls, SMS &amp; Roaming'!C33</f>
        <v>0</v>
      </c>
      <c r="E189" s="119">
        <v>200</v>
      </c>
      <c r="F189" s="114">
        <f t="shared" ref="F189:F209" si="12">E189*D189</f>
        <v>0</v>
      </c>
      <c r="G189" s="191">
        <f t="shared" ref="G189:G209" si="13">D189</f>
        <v>0</v>
      </c>
      <c r="H189" s="192" t="s">
        <v>114</v>
      </c>
    </row>
    <row r="190" spans="2:8" x14ac:dyDescent="0.3">
      <c r="B190" s="378"/>
      <c r="C190" s="118" t="s">
        <v>275</v>
      </c>
      <c r="D190" s="114">
        <f>'Internatnl Calls, SMS &amp; Roaming'!C34</f>
        <v>0</v>
      </c>
      <c r="E190" s="119">
        <v>200</v>
      </c>
      <c r="F190" s="114">
        <f t="shared" si="12"/>
        <v>0</v>
      </c>
      <c r="G190" s="191">
        <f t="shared" si="13"/>
        <v>0</v>
      </c>
      <c r="H190" s="192" t="s">
        <v>114</v>
      </c>
    </row>
    <row r="191" spans="2:8" ht="15.6" x14ac:dyDescent="0.3">
      <c r="B191" s="378"/>
      <c r="C191" s="110" t="s">
        <v>276</v>
      </c>
      <c r="D191" s="114">
        <f>'Internatnl Calls, SMS &amp; Roaming'!C35</f>
        <v>0</v>
      </c>
      <c r="E191" s="258">
        <v>100</v>
      </c>
      <c r="F191" s="114">
        <f t="shared" si="12"/>
        <v>0</v>
      </c>
      <c r="G191" s="191">
        <f t="shared" si="13"/>
        <v>0</v>
      </c>
      <c r="H191" s="192" t="s">
        <v>114</v>
      </c>
    </row>
    <row r="192" spans="2:8" ht="15.6" x14ac:dyDescent="0.3">
      <c r="B192" s="378"/>
      <c r="C192" s="110" t="s">
        <v>277</v>
      </c>
      <c r="D192" s="114">
        <f>'Internatnl Calls, SMS &amp; Roaming'!C36</f>
        <v>0</v>
      </c>
      <c r="E192" s="258">
        <v>100</v>
      </c>
      <c r="F192" s="114">
        <f t="shared" si="12"/>
        <v>0</v>
      </c>
      <c r="G192" s="191">
        <f t="shared" si="13"/>
        <v>0</v>
      </c>
      <c r="H192" s="192" t="s">
        <v>114</v>
      </c>
    </row>
    <row r="193" spans="2:8" ht="15.6" x14ac:dyDescent="0.3">
      <c r="B193" s="378"/>
      <c r="C193" s="110" t="s">
        <v>278</v>
      </c>
      <c r="D193" s="114">
        <f>'Internatnl Calls, SMS &amp; Roaming'!C37</f>
        <v>0</v>
      </c>
      <c r="E193" s="258">
        <v>100</v>
      </c>
      <c r="F193" s="114">
        <f t="shared" si="12"/>
        <v>0</v>
      </c>
      <c r="G193" s="191">
        <f t="shared" si="13"/>
        <v>0</v>
      </c>
      <c r="H193" s="192" t="s">
        <v>114</v>
      </c>
    </row>
    <row r="194" spans="2:8" ht="15.6" x14ac:dyDescent="0.3">
      <c r="B194" s="378"/>
      <c r="C194" s="110" t="s">
        <v>279</v>
      </c>
      <c r="D194" s="114">
        <f>'Internatnl Calls, SMS &amp; Roaming'!C38</f>
        <v>0</v>
      </c>
      <c r="E194" s="258">
        <v>100</v>
      </c>
      <c r="F194" s="114">
        <f t="shared" si="12"/>
        <v>0</v>
      </c>
      <c r="G194" s="191">
        <f t="shared" si="13"/>
        <v>0</v>
      </c>
      <c r="H194" s="192" t="s">
        <v>114</v>
      </c>
    </row>
    <row r="195" spans="2:8" ht="15.6" x14ac:dyDescent="0.3">
      <c r="B195" s="378"/>
      <c r="C195" s="110" t="s">
        <v>280</v>
      </c>
      <c r="D195" s="114">
        <f>'Internatnl Calls, SMS &amp; Roaming'!C39</f>
        <v>0</v>
      </c>
      <c r="E195" s="258">
        <v>100</v>
      </c>
      <c r="F195" s="114">
        <f t="shared" si="12"/>
        <v>0</v>
      </c>
      <c r="G195" s="191">
        <f t="shared" si="13"/>
        <v>0</v>
      </c>
      <c r="H195" s="192" t="s">
        <v>114</v>
      </c>
    </row>
    <row r="196" spans="2:8" ht="15.6" x14ac:dyDescent="0.3">
      <c r="B196" s="378"/>
      <c r="C196" s="110" t="s">
        <v>281</v>
      </c>
      <c r="D196" s="114">
        <f>'Internatnl Calls, SMS &amp; Roaming'!C40</f>
        <v>0</v>
      </c>
      <c r="E196" s="258">
        <v>100</v>
      </c>
      <c r="F196" s="114">
        <f t="shared" si="12"/>
        <v>0</v>
      </c>
      <c r="G196" s="191">
        <f t="shared" si="13"/>
        <v>0</v>
      </c>
      <c r="H196" s="192" t="s">
        <v>114</v>
      </c>
    </row>
    <row r="197" spans="2:8" ht="15.6" x14ac:dyDescent="0.3">
      <c r="B197" s="378"/>
      <c r="C197" s="110" t="s">
        <v>282</v>
      </c>
      <c r="D197" s="114">
        <f>'Internatnl Calls, SMS &amp; Roaming'!C41</f>
        <v>0</v>
      </c>
      <c r="E197" s="258">
        <v>100</v>
      </c>
      <c r="F197" s="114">
        <f t="shared" si="12"/>
        <v>0</v>
      </c>
      <c r="G197" s="191">
        <f t="shared" si="13"/>
        <v>0</v>
      </c>
      <c r="H197" s="192" t="s">
        <v>114</v>
      </c>
    </row>
    <row r="198" spans="2:8" ht="15.6" x14ac:dyDescent="0.3">
      <c r="B198" s="378"/>
      <c r="C198" s="110" t="s">
        <v>283</v>
      </c>
      <c r="D198" s="114">
        <f>'Internatnl Calls, SMS &amp; Roaming'!C42</f>
        <v>0</v>
      </c>
      <c r="E198" s="258">
        <v>100</v>
      </c>
      <c r="F198" s="114">
        <f t="shared" si="12"/>
        <v>0</v>
      </c>
      <c r="G198" s="191">
        <f t="shared" si="13"/>
        <v>0</v>
      </c>
      <c r="H198" s="192" t="s">
        <v>114</v>
      </c>
    </row>
    <row r="199" spans="2:8" ht="15.6" x14ac:dyDescent="0.3">
      <c r="B199" s="378"/>
      <c r="C199" s="110" t="s">
        <v>284</v>
      </c>
      <c r="D199" s="114">
        <f>'Internatnl Calls, SMS &amp; Roaming'!C43</f>
        <v>0</v>
      </c>
      <c r="E199" s="258">
        <v>100</v>
      </c>
      <c r="F199" s="114">
        <f t="shared" si="12"/>
        <v>0</v>
      </c>
      <c r="G199" s="191">
        <f t="shared" si="13"/>
        <v>0</v>
      </c>
      <c r="H199" s="192" t="s">
        <v>114</v>
      </c>
    </row>
    <row r="200" spans="2:8" ht="15.6" x14ac:dyDescent="0.3">
      <c r="B200" s="378"/>
      <c r="C200" s="110" t="s">
        <v>285</v>
      </c>
      <c r="D200" s="114">
        <f>'Internatnl Calls, SMS &amp; Roaming'!C44</f>
        <v>0</v>
      </c>
      <c r="E200" s="258">
        <v>100</v>
      </c>
      <c r="F200" s="114">
        <f t="shared" si="12"/>
        <v>0</v>
      </c>
      <c r="G200" s="191">
        <f t="shared" si="13"/>
        <v>0</v>
      </c>
      <c r="H200" s="192" t="s">
        <v>114</v>
      </c>
    </row>
    <row r="201" spans="2:8" ht="15.6" x14ac:dyDescent="0.3">
      <c r="B201" s="378"/>
      <c r="C201" s="110" t="s">
        <v>286</v>
      </c>
      <c r="D201" s="114">
        <f>'Internatnl Calls, SMS &amp; Roaming'!C45</f>
        <v>0</v>
      </c>
      <c r="E201" s="258">
        <v>100</v>
      </c>
      <c r="F201" s="114">
        <f t="shared" si="12"/>
        <v>0</v>
      </c>
      <c r="G201" s="191">
        <f t="shared" si="13"/>
        <v>0</v>
      </c>
      <c r="H201" s="192" t="s">
        <v>114</v>
      </c>
    </row>
    <row r="202" spans="2:8" ht="15.6" x14ac:dyDescent="0.3">
      <c r="B202" s="378"/>
      <c r="C202" s="110" t="s">
        <v>287</v>
      </c>
      <c r="D202" s="114">
        <f>'Internatnl Calls, SMS &amp; Roaming'!C46</f>
        <v>0</v>
      </c>
      <c r="E202" s="258">
        <v>100</v>
      </c>
      <c r="F202" s="114">
        <f t="shared" si="12"/>
        <v>0</v>
      </c>
      <c r="G202" s="191">
        <f t="shared" si="13"/>
        <v>0</v>
      </c>
      <c r="H202" s="192" t="s">
        <v>114</v>
      </c>
    </row>
    <row r="203" spans="2:8" ht="15.6" x14ac:dyDescent="0.3">
      <c r="B203" s="378"/>
      <c r="C203" s="110" t="s">
        <v>288</v>
      </c>
      <c r="D203" s="114">
        <f>'Internatnl Calls, SMS &amp; Roaming'!C47</f>
        <v>0</v>
      </c>
      <c r="E203" s="258">
        <v>100</v>
      </c>
      <c r="F203" s="114">
        <f t="shared" si="12"/>
        <v>0</v>
      </c>
      <c r="G203" s="191">
        <f t="shared" si="13"/>
        <v>0</v>
      </c>
      <c r="H203" s="192" t="s">
        <v>114</v>
      </c>
    </row>
    <row r="204" spans="2:8" ht="15.6" x14ac:dyDescent="0.3">
      <c r="B204" s="378"/>
      <c r="C204" s="110" t="s">
        <v>289</v>
      </c>
      <c r="D204" s="114">
        <f>'Internatnl Calls, SMS &amp; Roaming'!C48</f>
        <v>0</v>
      </c>
      <c r="E204" s="258">
        <v>100</v>
      </c>
      <c r="F204" s="114">
        <f t="shared" si="12"/>
        <v>0</v>
      </c>
      <c r="G204" s="191">
        <f t="shared" si="13"/>
        <v>0</v>
      </c>
      <c r="H204" s="192" t="s">
        <v>114</v>
      </c>
    </row>
    <row r="205" spans="2:8" ht="15.6" x14ac:dyDescent="0.3">
      <c r="B205" s="378"/>
      <c r="C205" s="110" t="s">
        <v>290</v>
      </c>
      <c r="D205" s="114">
        <f>'Internatnl Calls, SMS &amp; Roaming'!C49</f>
        <v>0</v>
      </c>
      <c r="E205" s="258">
        <v>100</v>
      </c>
      <c r="F205" s="114">
        <f t="shared" si="12"/>
        <v>0</v>
      </c>
      <c r="G205" s="191">
        <f t="shared" si="13"/>
        <v>0</v>
      </c>
      <c r="H205" s="192" t="s">
        <v>114</v>
      </c>
    </row>
    <row r="206" spans="2:8" ht="15.6" x14ac:dyDescent="0.3">
      <c r="B206" s="378"/>
      <c r="C206" s="110" t="s">
        <v>291</v>
      </c>
      <c r="D206" s="114">
        <f>'Internatnl Calls, SMS &amp; Roaming'!C50</f>
        <v>0</v>
      </c>
      <c r="E206" s="258">
        <v>100</v>
      </c>
      <c r="F206" s="114">
        <f t="shared" si="12"/>
        <v>0</v>
      </c>
      <c r="G206" s="191">
        <f t="shared" si="13"/>
        <v>0</v>
      </c>
      <c r="H206" s="192" t="s">
        <v>114</v>
      </c>
    </row>
    <row r="207" spans="2:8" ht="15.6" x14ac:dyDescent="0.3">
      <c r="B207" s="378"/>
      <c r="C207" s="110" t="s">
        <v>292</v>
      </c>
      <c r="D207" s="114">
        <f>'Internatnl Calls, SMS &amp; Roaming'!C51</f>
        <v>0</v>
      </c>
      <c r="E207" s="258">
        <v>100</v>
      </c>
      <c r="F207" s="114">
        <f t="shared" si="12"/>
        <v>0</v>
      </c>
      <c r="G207" s="191">
        <f t="shared" si="13"/>
        <v>0</v>
      </c>
      <c r="H207" s="192" t="s">
        <v>114</v>
      </c>
    </row>
    <row r="208" spans="2:8" ht="15.6" x14ac:dyDescent="0.3">
      <c r="B208" s="378"/>
      <c r="C208" s="304" t="s">
        <v>293</v>
      </c>
      <c r="D208" s="114">
        <f>'Internatnl Calls, SMS &amp; Roaming'!C52</f>
        <v>0</v>
      </c>
      <c r="E208" s="258">
        <v>100</v>
      </c>
      <c r="F208" s="114">
        <f t="shared" si="12"/>
        <v>0</v>
      </c>
      <c r="G208" s="191">
        <f t="shared" si="13"/>
        <v>0</v>
      </c>
      <c r="H208" s="192" t="s">
        <v>114</v>
      </c>
    </row>
    <row r="209" spans="2:8" ht="16.2" thickBot="1" x14ac:dyDescent="0.35">
      <c r="B209" s="378"/>
      <c r="C209" s="112" t="s">
        <v>294</v>
      </c>
      <c r="D209" s="115">
        <f>'Internatnl Calls, SMS &amp; Roaming'!C53</f>
        <v>0</v>
      </c>
      <c r="E209" s="259">
        <v>100</v>
      </c>
      <c r="F209" s="115">
        <f t="shared" si="12"/>
        <v>0</v>
      </c>
      <c r="G209" s="197">
        <f t="shared" si="13"/>
        <v>0</v>
      </c>
      <c r="H209" s="188" t="s">
        <v>114</v>
      </c>
    </row>
    <row r="210" spans="2:8" ht="15" thickBot="1" x14ac:dyDescent="0.35">
      <c r="C210" s="170" t="s">
        <v>127</v>
      </c>
      <c r="D210" s="171"/>
      <c r="E210" s="172"/>
      <c r="F210" s="246">
        <f>SUM(F188:F209)</f>
        <v>0</v>
      </c>
    </row>
    <row r="211" spans="2:8" ht="24" thickBot="1" x14ac:dyDescent="0.5">
      <c r="C211" s="381" t="s">
        <v>297</v>
      </c>
      <c r="D211" s="382"/>
      <c r="E211" s="382"/>
      <c r="F211" s="383"/>
      <c r="G211" s="379" t="s">
        <v>105</v>
      </c>
      <c r="H211" s="380"/>
    </row>
    <row r="212" spans="2:8" ht="43.8" thickBot="1" x14ac:dyDescent="0.35">
      <c r="B212" s="220" t="s">
        <v>106</v>
      </c>
      <c r="C212" s="61" t="s">
        <v>298</v>
      </c>
      <c r="D212" s="61" t="s">
        <v>272</v>
      </c>
      <c r="E212" s="61" t="s">
        <v>109</v>
      </c>
      <c r="F212" s="64" t="s">
        <v>131</v>
      </c>
      <c r="G212" s="173" t="s">
        <v>110</v>
      </c>
      <c r="H212" s="173" t="s">
        <v>111</v>
      </c>
    </row>
    <row r="213" spans="2:8" x14ac:dyDescent="0.3">
      <c r="B213" s="377">
        <v>35</v>
      </c>
      <c r="C213" s="116" t="s">
        <v>273</v>
      </c>
      <c r="D213" s="113">
        <f>'Internatnl Calls, SMS &amp; Roaming'!F7</f>
        <v>0</v>
      </c>
      <c r="E213" s="117">
        <v>200</v>
      </c>
      <c r="F213" s="113">
        <f t="shared" ref="F213:F234" si="14">E213*D213</f>
        <v>0</v>
      </c>
      <c r="G213" s="191">
        <f>D213</f>
        <v>0</v>
      </c>
      <c r="H213" s="187" t="s">
        <v>114</v>
      </c>
    </row>
    <row r="214" spans="2:8" x14ac:dyDescent="0.3">
      <c r="B214" s="378"/>
      <c r="C214" s="232" t="s">
        <v>274</v>
      </c>
      <c r="D214" s="135">
        <f>'Internatnl Calls, SMS &amp; Roaming'!F8</f>
        <v>0</v>
      </c>
      <c r="E214" s="233">
        <v>200</v>
      </c>
      <c r="F214" s="114">
        <f t="shared" si="14"/>
        <v>0</v>
      </c>
      <c r="G214" s="191">
        <f t="shared" ref="G214:G234" si="15">D214</f>
        <v>0</v>
      </c>
      <c r="H214" s="192" t="s">
        <v>114</v>
      </c>
    </row>
    <row r="215" spans="2:8" x14ac:dyDescent="0.3">
      <c r="B215" s="378"/>
      <c r="C215" s="232" t="s">
        <v>275</v>
      </c>
      <c r="D215" s="135">
        <f>'Internatnl Calls, SMS &amp; Roaming'!F9</f>
        <v>0</v>
      </c>
      <c r="E215" s="233">
        <v>200</v>
      </c>
      <c r="F215" s="114">
        <f t="shared" si="14"/>
        <v>0</v>
      </c>
      <c r="G215" s="191">
        <f t="shared" si="15"/>
        <v>0</v>
      </c>
      <c r="H215" s="192" t="s">
        <v>114</v>
      </c>
    </row>
    <row r="216" spans="2:8" ht="15.6" x14ac:dyDescent="0.3">
      <c r="B216" s="378"/>
      <c r="C216" s="110" t="s">
        <v>276</v>
      </c>
      <c r="D216" s="114">
        <f>'Internatnl Calls, SMS &amp; Roaming'!F10</f>
        <v>0</v>
      </c>
      <c r="E216" s="258">
        <v>100</v>
      </c>
      <c r="F216" s="114">
        <f t="shared" si="14"/>
        <v>0</v>
      </c>
      <c r="G216" s="191">
        <f t="shared" si="15"/>
        <v>0</v>
      </c>
      <c r="H216" s="192" t="s">
        <v>114</v>
      </c>
    </row>
    <row r="217" spans="2:8" ht="15.6" x14ac:dyDescent="0.3">
      <c r="B217" s="378"/>
      <c r="C217" s="110" t="s">
        <v>277</v>
      </c>
      <c r="D217" s="114">
        <f>'Internatnl Calls, SMS &amp; Roaming'!F11</f>
        <v>0</v>
      </c>
      <c r="E217" s="258">
        <v>100</v>
      </c>
      <c r="F217" s="114">
        <f t="shared" si="14"/>
        <v>0</v>
      </c>
      <c r="G217" s="191">
        <f t="shared" si="15"/>
        <v>0</v>
      </c>
      <c r="H217" s="192" t="s">
        <v>114</v>
      </c>
    </row>
    <row r="218" spans="2:8" ht="15.6" x14ac:dyDescent="0.3">
      <c r="B218" s="378"/>
      <c r="C218" s="110" t="s">
        <v>278</v>
      </c>
      <c r="D218" s="114">
        <f>'Internatnl Calls, SMS &amp; Roaming'!F12</f>
        <v>0</v>
      </c>
      <c r="E218" s="258">
        <v>100</v>
      </c>
      <c r="F218" s="114">
        <f t="shared" si="14"/>
        <v>0</v>
      </c>
      <c r="G218" s="191">
        <f t="shared" si="15"/>
        <v>0</v>
      </c>
      <c r="H218" s="192" t="s">
        <v>114</v>
      </c>
    </row>
    <row r="219" spans="2:8" ht="15.6" x14ac:dyDescent="0.3">
      <c r="B219" s="378"/>
      <c r="C219" s="110" t="s">
        <v>279</v>
      </c>
      <c r="D219" s="114">
        <f>'Internatnl Calls, SMS &amp; Roaming'!F13</f>
        <v>0</v>
      </c>
      <c r="E219" s="258">
        <v>100</v>
      </c>
      <c r="F219" s="114">
        <f t="shared" si="14"/>
        <v>0</v>
      </c>
      <c r="G219" s="191">
        <f t="shared" si="15"/>
        <v>0</v>
      </c>
      <c r="H219" s="192" t="s">
        <v>114</v>
      </c>
    </row>
    <row r="220" spans="2:8" ht="15.6" x14ac:dyDescent="0.3">
      <c r="B220" s="378"/>
      <c r="C220" s="110" t="s">
        <v>280</v>
      </c>
      <c r="D220" s="114">
        <f>'Internatnl Calls, SMS &amp; Roaming'!F14</f>
        <v>0</v>
      </c>
      <c r="E220" s="258">
        <v>100</v>
      </c>
      <c r="F220" s="114">
        <f t="shared" si="14"/>
        <v>0</v>
      </c>
      <c r="G220" s="191">
        <f t="shared" si="15"/>
        <v>0</v>
      </c>
      <c r="H220" s="192" t="s">
        <v>114</v>
      </c>
    </row>
    <row r="221" spans="2:8" ht="15.6" x14ac:dyDescent="0.3">
      <c r="B221" s="378"/>
      <c r="C221" s="110" t="s">
        <v>281</v>
      </c>
      <c r="D221" s="114">
        <f>'Internatnl Calls, SMS &amp; Roaming'!F15</f>
        <v>0</v>
      </c>
      <c r="E221" s="258">
        <v>100</v>
      </c>
      <c r="F221" s="114">
        <f t="shared" si="14"/>
        <v>0</v>
      </c>
      <c r="G221" s="191">
        <f t="shared" si="15"/>
        <v>0</v>
      </c>
      <c r="H221" s="192" t="s">
        <v>114</v>
      </c>
    </row>
    <row r="222" spans="2:8" ht="15.6" x14ac:dyDescent="0.3">
      <c r="B222" s="378"/>
      <c r="C222" s="110" t="s">
        <v>282</v>
      </c>
      <c r="D222" s="114">
        <f>'Internatnl Calls, SMS &amp; Roaming'!F16</f>
        <v>0</v>
      </c>
      <c r="E222" s="258">
        <v>100</v>
      </c>
      <c r="F222" s="114">
        <f t="shared" si="14"/>
        <v>0</v>
      </c>
      <c r="G222" s="191">
        <f t="shared" si="15"/>
        <v>0</v>
      </c>
      <c r="H222" s="192" t="s">
        <v>114</v>
      </c>
    </row>
    <row r="223" spans="2:8" ht="15.6" x14ac:dyDescent="0.3">
      <c r="B223" s="378"/>
      <c r="C223" s="110" t="s">
        <v>283</v>
      </c>
      <c r="D223" s="114">
        <f>'Internatnl Calls, SMS &amp; Roaming'!F17</f>
        <v>0</v>
      </c>
      <c r="E223" s="258">
        <v>100</v>
      </c>
      <c r="F223" s="114">
        <f t="shared" si="14"/>
        <v>0</v>
      </c>
      <c r="G223" s="191">
        <f t="shared" si="15"/>
        <v>0</v>
      </c>
      <c r="H223" s="192" t="s">
        <v>114</v>
      </c>
    </row>
    <row r="224" spans="2:8" ht="15.6" x14ac:dyDescent="0.3">
      <c r="B224" s="378"/>
      <c r="C224" s="110" t="s">
        <v>284</v>
      </c>
      <c r="D224" s="114">
        <f>'Internatnl Calls, SMS &amp; Roaming'!F18</f>
        <v>0</v>
      </c>
      <c r="E224" s="258">
        <v>100</v>
      </c>
      <c r="F224" s="114">
        <f t="shared" si="14"/>
        <v>0</v>
      </c>
      <c r="G224" s="191">
        <f t="shared" si="15"/>
        <v>0</v>
      </c>
      <c r="H224" s="192" t="s">
        <v>114</v>
      </c>
    </row>
    <row r="225" spans="2:8" ht="15.6" x14ac:dyDescent="0.3">
      <c r="B225" s="378"/>
      <c r="C225" s="110" t="s">
        <v>285</v>
      </c>
      <c r="D225" s="114">
        <f>'Internatnl Calls, SMS &amp; Roaming'!F19</f>
        <v>0</v>
      </c>
      <c r="E225" s="258">
        <v>100</v>
      </c>
      <c r="F225" s="114">
        <f t="shared" si="14"/>
        <v>0</v>
      </c>
      <c r="G225" s="191">
        <f t="shared" si="15"/>
        <v>0</v>
      </c>
      <c r="H225" s="192" t="s">
        <v>114</v>
      </c>
    </row>
    <row r="226" spans="2:8" ht="15.6" x14ac:dyDescent="0.3">
      <c r="B226" s="378"/>
      <c r="C226" s="110" t="s">
        <v>286</v>
      </c>
      <c r="D226" s="114">
        <f>'Internatnl Calls, SMS &amp; Roaming'!F20</f>
        <v>0</v>
      </c>
      <c r="E226" s="258">
        <v>100</v>
      </c>
      <c r="F226" s="114">
        <f t="shared" si="14"/>
        <v>0</v>
      </c>
      <c r="G226" s="191">
        <f t="shared" si="15"/>
        <v>0</v>
      </c>
      <c r="H226" s="192" t="s">
        <v>114</v>
      </c>
    </row>
    <row r="227" spans="2:8" ht="15.6" x14ac:dyDescent="0.3">
      <c r="B227" s="378"/>
      <c r="C227" s="110" t="s">
        <v>287</v>
      </c>
      <c r="D227" s="114">
        <f>'Internatnl Calls, SMS &amp; Roaming'!F21</f>
        <v>0</v>
      </c>
      <c r="E227" s="258">
        <v>100</v>
      </c>
      <c r="F227" s="114">
        <f t="shared" si="14"/>
        <v>0</v>
      </c>
      <c r="G227" s="191">
        <f t="shared" si="15"/>
        <v>0</v>
      </c>
      <c r="H227" s="192" t="s">
        <v>114</v>
      </c>
    </row>
    <row r="228" spans="2:8" ht="15.6" x14ac:dyDescent="0.3">
      <c r="B228" s="378"/>
      <c r="C228" s="110" t="s">
        <v>288</v>
      </c>
      <c r="D228" s="114">
        <f>'Internatnl Calls, SMS &amp; Roaming'!F22</f>
        <v>0</v>
      </c>
      <c r="E228" s="258">
        <v>100</v>
      </c>
      <c r="F228" s="114">
        <f t="shared" si="14"/>
        <v>0</v>
      </c>
      <c r="G228" s="191">
        <f t="shared" si="15"/>
        <v>0</v>
      </c>
      <c r="H228" s="192" t="s">
        <v>114</v>
      </c>
    </row>
    <row r="229" spans="2:8" ht="15.6" x14ac:dyDescent="0.3">
      <c r="B229" s="378"/>
      <c r="C229" s="110" t="s">
        <v>289</v>
      </c>
      <c r="D229" s="114">
        <f>'Internatnl Calls, SMS &amp; Roaming'!F23</f>
        <v>0</v>
      </c>
      <c r="E229" s="258">
        <v>100</v>
      </c>
      <c r="F229" s="114">
        <f t="shared" si="14"/>
        <v>0</v>
      </c>
      <c r="G229" s="191">
        <f t="shared" si="15"/>
        <v>0</v>
      </c>
      <c r="H229" s="192" t="s">
        <v>114</v>
      </c>
    </row>
    <row r="230" spans="2:8" ht="15.6" x14ac:dyDescent="0.3">
      <c r="B230" s="378"/>
      <c r="C230" s="110" t="s">
        <v>290</v>
      </c>
      <c r="D230" s="114">
        <f>'Internatnl Calls, SMS &amp; Roaming'!F24</f>
        <v>0</v>
      </c>
      <c r="E230" s="258">
        <v>100</v>
      </c>
      <c r="F230" s="114">
        <f t="shared" si="14"/>
        <v>0</v>
      </c>
      <c r="G230" s="191">
        <f t="shared" si="15"/>
        <v>0</v>
      </c>
      <c r="H230" s="192" t="s">
        <v>114</v>
      </c>
    </row>
    <row r="231" spans="2:8" ht="15.6" x14ac:dyDescent="0.3">
      <c r="B231" s="378"/>
      <c r="C231" s="110" t="s">
        <v>291</v>
      </c>
      <c r="D231" s="114">
        <f>'Internatnl Calls, SMS &amp; Roaming'!F25</f>
        <v>0</v>
      </c>
      <c r="E231" s="258">
        <v>100</v>
      </c>
      <c r="F231" s="114">
        <f t="shared" si="14"/>
        <v>0</v>
      </c>
      <c r="G231" s="191">
        <f t="shared" si="15"/>
        <v>0</v>
      </c>
      <c r="H231" s="192" t="s">
        <v>114</v>
      </c>
    </row>
    <row r="232" spans="2:8" ht="15.6" x14ac:dyDescent="0.3">
      <c r="B232" s="378"/>
      <c r="C232" s="110" t="s">
        <v>292</v>
      </c>
      <c r="D232" s="114">
        <f>'Internatnl Calls, SMS &amp; Roaming'!F26</f>
        <v>0</v>
      </c>
      <c r="E232" s="258">
        <v>100</v>
      </c>
      <c r="F232" s="114">
        <f t="shared" si="14"/>
        <v>0</v>
      </c>
      <c r="G232" s="191">
        <f t="shared" si="15"/>
        <v>0</v>
      </c>
      <c r="H232" s="192" t="s">
        <v>114</v>
      </c>
    </row>
    <row r="233" spans="2:8" ht="15.6" x14ac:dyDescent="0.3">
      <c r="B233" s="378"/>
      <c r="C233" s="304" t="s">
        <v>293</v>
      </c>
      <c r="D233" s="114">
        <f>'Internatnl Calls, SMS &amp; Roaming'!F27</f>
        <v>0</v>
      </c>
      <c r="E233" s="258">
        <v>100</v>
      </c>
      <c r="F233" s="114">
        <f t="shared" ref="F233" si="16">E233*D233</f>
        <v>0</v>
      </c>
      <c r="G233" s="191">
        <f t="shared" ref="G233" si="17">D233</f>
        <v>0</v>
      </c>
      <c r="H233" s="192" t="s">
        <v>114</v>
      </c>
    </row>
    <row r="234" spans="2:8" ht="16.2" thickBot="1" x14ac:dyDescent="0.35">
      <c r="B234" s="378"/>
      <c r="C234" s="112" t="s">
        <v>294</v>
      </c>
      <c r="D234" s="115">
        <f>'Internatnl Calls, SMS &amp; Roaming'!F28</f>
        <v>0</v>
      </c>
      <c r="E234" s="259">
        <v>100</v>
      </c>
      <c r="F234" s="115">
        <f t="shared" si="14"/>
        <v>0</v>
      </c>
      <c r="G234" s="197">
        <f t="shared" si="15"/>
        <v>0</v>
      </c>
      <c r="H234" s="188" t="s">
        <v>114</v>
      </c>
    </row>
    <row r="235" spans="2:8" ht="15" thickBot="1" x14ac:dyDescent="0.35">
      <c r="C235" s="170" t="s">
        <v>127</v>
      </c>
      <c r="D235" s="171"/>
      <c r="E235" s="172"/>
      <c r="F235" s="246">
        <f>SUM(F213:F234)</f>
        <v>0</v>
      </c>
    </row>
    <row r="236" spans="2:8" ht="24" thickBot="1" x14ac:dyDescent="0.5">
      <c r="C236" s="381" t="s">
        <v>299</v>
      </c>
      <c r="D236" s="382"/>
      <c r="E236" s="382"/>
      <c r="F236" s="383"/>
      <c r="G236" s="379" t="s">
        <v>105</v>
      </c>
      <c r="H236" s="380"/>
    </row>
    <row r="237" spans="2:8" ht="43.8" thickBot="1" x14ac:dyDescent="0.35">
      <c r="B237" s="220" t="s">
        <v>106</v>
      </c>
      <c r="C237" s="61" t="s">
        <v>298</v>
      </c>
      <c r="D237" s="61" t="s">
        <v>272</v>
      </c>
      <c r="E237" s="61" t="s">
        <v>109</v>
      </c>
      <c r="F237" s="64" t="s">
        <v>131</v>
      </c>
      <c r="G237" s="173" t="s">
        <v>110</v>
      </c>
      <c r="H237" s="173" t="s">
        <v>111</v>
      </c>
    </row>
    <row r="238" spans="2:8" x14ac:dyDescent="0.3">
      <c r="B238" s="377">
        <v>36</v>
      </c>
      <c r="C238" s="116" t="s">
        <v>273</v>
      </c>
      <c r="D238" s="113">
        <f>'Internatnl Calls, SMS &amp; Roaming'!F32</f>
        <v>0</v>
      </c>
      <c r="E238" s="117">
        <v>200</v>
      </c>
      <c r="F238" s="113">
        <f t="shared" ref="F238:F259" si="18">E238*D238</f>
        <v>0</v>
      </c>
      <c r="G238" s="191">
        <f>D238</f>
        <v>0</v>
      </c>
      <c r="H238" s="187" t="s">
        <v>114</v>
      </c>
    </row>
    <row r="239" spans="2:8" x14ac:dyDescent="0.3">
      <c r="B239" s="378"/>
      <c r="C239" s="232" t="s">
        <v>274</v>
      </c>
      <c r="D239" s="135">
        <f>'Internatnl Calls, SMS &amp; Roaming'!F33</f>
        <v>0</v>
      </c>
      <c r="E239" s="233">
        <v>200</v>
      </c>
      <c r="F239" s="114">
        <f t="shared" si="18"/>
        <v>0</v>
      </c>
      <c r="G239" s="191">
        <f t="shared" ref="G239:G259" si="19">D239</f>
        <v>0</v>
      </c>
      <c r="H239" s="192" t="s">
        <v>114</v>
      </c>
    </row>
    <row r="240" spans="2:8" x14ac:dyDescent="0.3">
      <c r="B240" s="378"/>
      <c r="C240" s="232" t="s">
        <v>275</v>
      </c>
      <c r="D240" s="135">
        <f>'Internatnl Calls, SMS &amp; Roaming'!F34</f>
        <v>0</v>
      </c>
      <c r="E240" s="233">
        <v>200</v>
      </c>
      <c r="F240" s="114">
        <f t="shared" si="18"/>
        <v>0</v>
      </c>
      <c r="G240" s="191">
        <f t="shared" si="19"/>
        <v>0</v>
      </c>
      <c r="H240" s="192" t="s">
        <v>114</v>
      </c>
    </row>
    <row r="241" spans="2:8" ht="15.6" x14ac:dyDescent="0.3">
      <c r="B241" s="378"/>
      <c r="C241" s="110" t="s">
        <v>276</v>
      </c>
      <c r="D241" s="114">
        <f>'Internatnl Calls, SMS &amp; Roaming'!F35</f>
        <v>0</v>
      </c>
      <c r="E241" s="258">
        <v>100</v>
      </c>
      <c r="F241" s="114">
        <f t="shared" si="18"/>
        <v>0</v>
      </c>
      <c r="G241" s="191">
        <f t="shared" si="19"/>
        <v>0</v>
      </c>
      <c r="H241" s="192" t="s">
        <v>114</v>
      </c>
    </row>
    <row r="242" spans="2:8" ht="15.6" x14ac:dyDescent="0.3">
      <c r="B242" s="378"/>
      <c r="C242" s="110" t="s">
        <v>277</v>
      </c>
      <c r="D242" s="114">
        <f>'Internatnl Calls, SMS &amp; Roaming'!F36</f>
        <v>0</v>
      </c>
      <c r="E242" s="258">
        <v>100</v>
      </c>
      <c r="F242" s="114">
        <f t="shared" si="18"/>
        <v>0</v>
      </c>
      <c r="G242" s="191">
        <f t="shared" si="19"/>
        <v>0</v>
      </c>
      <c r="H242" s="192" t="s">
        <v>114</v>
      </c>
    </row>
    <row r="243" spans="2:8" ht="15.6" x14ac:dyDescent="0.3">
      <c r="B243" s="378"/>
      <c r="C243" s="110" t="s">
        <v>278</v>
      </c>
      <c r="D243" s="114">
        <f>'Internatnl Calls, SMS &amp; Roaming'!F37</f>
        <v>0</v>
      </c>
      <c r="E243" s="258">
        <v>100</v>
      </c>
      <c r="F243" s="114">
        <f t="shared" si="18"/>
        <v>0</v>
      </c>
      <c r="G243" s="191">
        <f t="shared" si="19"/>
        <v>0</v>
      </c>
      <c r="H243" s="192" t="s">
        <v>114</v>
      </c>
    </row>
    <row r="244" spans="2:8" ht="15.6" x14ac:dyDescent="0.3">
      <c r="B244" s="378"/>
      <c r="C244" s="110" t="s">
        <v>279</v>
      </c>
      <c r="D244" s="114">
        <f>'Internatnl Calls, SMS &amp; Roaming'!F38</f>
        <v>0</v>
      </c>
      <c r="E244" s="258">
        <v>100</v>
      </c>
      <c r="F244" s="114">
        <f t="shared" si="18"/>
        <v>0</v>
      </c>
      <c r="G244" s="191">
        <f t="shared" si="19"/>
        <v>0</v>
      </c>
      <c r="H244" s="192" t="s">
        <v>114</v>
      </c>
    </row>
    <row r="245" spans="2:8" ht="15.6" x14ac:dyDescent="0.3">
      <c r="B245" s="378"/>
      <c r="C245" s="110" t="s">
        <v>280</v>
      </c>
      <c r="D245" s="114">
        <f>'Internatnl Calls, SMS &amp; Roaming'!F39</f>
        <v>0</v>
      </c>
      <c r="E245" s="258">
        <v>100</v>
      </c>
      <c r="F245" s="114">
        <f t="shared" si="18"/>
        <v>0</v>
      </c>
      <c r="G245" s="191">
        <f t="shared" si="19"/>
        <v>0</v>
      </c>
      <c r="H245" s="192" t="s">
        <v>114</v>
      </c>
    </row>
    <row r="246" spans="2:8" ht="15.6" x14ac:dyDescent="0.3">
      <c r="B246" s="378"/>
      <c r="C246" s="110" t="s">
        <v>281</v>
      </c>
      <c r="D246" s="114">
        <f>'Internatnl Calls, SMS &amp; Roaming'!F40</f>
        <v>0</v>
      </c>
      <c r="E246" s="258">
        <v>100</v>
      </c>
      <c r="F246" s="114">
        <f t="shared" si="18"/>
        <v>0</v>
      </c>
      <c r="G246" s="191">
        <f t="shared" si="19"/>
        <v>0</v>
      </c>
      <c r="H246" s="192" t="s">
        <v>114</v>
      </c>
    </row>
    <row r="247" spans="2:8" ht="15.6" x14ac:dyDescent="0.3">
      <c r="B247" s="378"/>
      <c r="C247" s="110" t="s">
        <v>282</v>
      </c>
      <c r="D247" s="114">
        <f>'Internatnl Calls, SMS &amp; Roaming'!F41</f>
        <v>0</v>
      </c>
      <c r="E247" s="258">
        <v>100</v>
      </c>
      <c r="F247" s="114">
        <f t="shared" si="18"/>
        <v>0</v>
      </c>
      <c r="G247" s="191">
        <f t="shared" si="19"/>
        <v>0</v>
      </c>
      <c r="H247" s="192" t="s">
        <v>114</v>
      </c>
    </row>
    <row r="248" spans="2:8" ht="15.6" x14ac:dyDescent="0.3">
      <c r="B248" s="378"/>
      <c r="C248" s="110" t="s">
        <v>283</v>
      </c>
      <c r="D248" s="114">
        <f>'Internatnl Calls, SMS &amp; Roaming'!F42</f>
        <v>0</v>
      </c>
      <c r="E248" s="258">
        <v>100</v>
      </c>
      <c r="F248" s="114">
        <f t="shared" si="18"/>
        <v>0</v>
      </c>
      <c r="G248" s="191">
        <f t="shared" si="19"/>
        <v>0</v>
      </c>
      <c r="H248" s="192" t="s">
        <v>114</v>
      </c>
    </row>
    <row r="249" spans="2:8" ht="15.6" x14ac:dyDescent="0.3">
      <c r="B249" s="378"/>
      <c r="C249" s="110" t="s">
        <v>284</v>
      </c>
      <c r="D249" s="114">
        <f>'Internatnl Calls, SMS &amp; Roaming'!F43</f>
        <v>0</v>
      </c>
      <c r="E249" s="258">
        <v>100</v>
      </c>
      <c r="F249" s="114">
        <f t="shared" si="18"/>
        <v>0</v>
      </c>
      <c r="G249" s="191">
        <f t="shared" si="19"/>
        <v>0</v>
      </c>
      <c r="H249" s="192" t="s">
        <v>114</v>
      </c>
    </row>
    <row r="250" spans="2:8" ht="15.6" x14ac:dyDescent="0.3">
      <c r="B250" s="378"/>
      <c r="C250" s="110" t="s">
        <v>285</v>
      </c>
      <c r="D250" s="114">
        <f>'Internatnl Calls, SMS &amp; Roaming'!F44</f>
        <v>0</v>
      </c>
      <c r="E250" s="258">
        <v>100</v>
      </c>
      <c r="F250" s="114">
        <f t="shared" si="18"/>
        <v>0</v>
      </c>
      <c r="G250" s="191">
        <f t="shared" si="19"/>
        <v>0</v>
      </c>
      <c r="H250" s="192" t="s">
        <v>114</v>
      </c>
    </row>
    <row r="251" spans="2:8" ht="15.6" x14ac:dyDescent="0.3">
      <c r="B251" s="378"/>
      <c r="C251" s="110" t="s">
        <v>286</v>
      </c>
      <c r="D251" s="114">
        <f>'Internatnl Calls, SMS &amp; Roaming'!F45</f>
        <v>0</v>
      </c>
      <c r="E251" s="258">
        <v>100</v>
      </c>
      <c r="F251" s="114">
        <f t="shared" si="18"/>
        <v>0</v>
      </c>
      <c r="G251" s="191">
        <f t="shared" si="19"/>
        <v>0</v>
      </c>
      <c r="H251" s="192" t="s">
        <v>114</v>
      </c>
    </row>
    <row r="252" spans="2:8" ht="15.6" x14ac:dyDescent="0.3">
      <c r="B252" s="378"/>
      <c r="C252" s="110" t="s">
        <v>287</v>
      </c>
      <c r="D252" s="114">
        <f>'Internatnl Calls, SMS &amp; Roaming'!F46</f>
        <v>0</v>
      </c>
      <c r="E252" s="258">
        <v>100</v>
      </c>
      <c r="F252" s="114">
        <f t="shared" si="18"/>
        <v>0</v>
      </c>
      <c r="G252" s="191">
        <f t="shared" si="19"/>
        <v>0</v>
      </c>
      <c r="H252" s="192" t="s">
        <v>114</v>
      </c>
    </row>
    <row r="253" spans="2:8" ht="15.6" x14ac:dyDescent="0.3">
      <c r="B253" s="378"/>
      <c r="C253" s="110" t="s">
        <v>288</v>
      </c>
      <c r="D253" s="114">
        <f>'Internatnl Calls, SMS &amp; Roaming'!F47</f>
        <v>0</v>
      </c>
      <c r="E253" s="258">
        <v>100</v>
      </c>
      <c r="F253" s="114">
        <f t="shared" si="18"/>
        <v>0</v>
      </c>
      <c r="G253" s="191">
        <f t="shared" si="19"/>
        <v>0</v>
      </c>
      <c r="H253" s="192" t="s">
        <v>114</v>
      </c>
    </row>
    <row r="254" spans="2:8" ht="15.6" x14ac:dyDescent="0.3">
      <c r="B254" s="378"/>
      <c r="C254" s="110" t="s">
        <v>289</v>
      </c>
      <c r="D254" s="114">
        <f>'Internatnl Calls, SMS &amp; Roaming'!F48</f>
        <v>0</v>
      </c>
      <c r="E254" s="258">
        <v>100</v>
      </c>
      <c r="F254" s="114">
        <f t="shared" si="18"/>
        <v>0</v>
      </c>
      <c r="G254" s="191">
        <f t="shared" si="19"/>
        <v>0</v>
      </c>
      <c r="H254" s="192" t="s">
        <v>114</v>
      </c>
    </row>
    <row r="255" spans="2:8" ht="15.6" x14ac:dyDescent="0.3">
      <c r="B255" s="378"/>
      <c r="C255" s="110" t="s">
        <v>290</v>
      </c>
      <c r="D255" s="114">
        <f>'Internatnl Calls, SMS &amp; Roaming'!F49</f>
        <v>0</v>
      </c>
      <c r="E255" s="258">
        <v>100</v>
      </c>
      <c r="F255" s="114">
        <f t="shared" si="18"/>
        <v>0</v>
      </c>
      <c r="G255" s="191">
        <f t="shared" si="19"/>
        <v>0</v>
      </c>
      <c r="H255" s="192" t="s">
        <v>114</v>
      </c>
    </row>
    <row r="256" spans="2:8" ht="15.6" x14ac:dyDescent="0.3">
      <c r="B256" s="378"/>
      <c r="C256" s="110" t="s">
        <v>291</v>
      </c>
      <c r="D256" s="114">
        <f>'Internatnl Calls, SMS &amp; Roaming'!F50</f>
        <v>0</v>
      </c>
      <c r="E256" s="258">
        <v>100</v>
      </c>
      <c r="F256" s="114">
        <f t="shared" si="18"/>
        <v>0</v>
      </c>
      <c r="G256" s="191">
        <f t="shared" si="19"/>
        <v>0</v>
      </c>
      <c r="H256" s="192" t="s">
        <v>114</v>
      </c>
    </row>
    <row r="257" spans="2:8" ht="15.6" x14ac:dyDescent="0.3">
      <c r="B257" s="378"/>
      <c r="C257" s="110" t="s">
        <v>292</v>
      </c>
      <c r="D257" s="114">
        <f>'Internatnl Calls, SMS &amp; Roaming'!F51</f>
        <v>0</v>
      </c>
      <c r="E257" s="258">
        <v>100</v>
      </c>
      <c r="F257" s="114">
        <f t="shared" si="18"/>
        <v>0</v>
      </c>
      <c r="G257" s="191">
        <f t="shared" si="19"/>
        <v>0</v>
      </c>
      <c r="H257" s="192" t="s">
        <v>114</v>
      </c>
    </row>
    <row r="258" spans="2:8" ht="15.6" x14ac:dyDescent="0.3">
      <c r="B258" s="378"/>
      <c r="C258" s="304" t="s">
        <v>293</v>
      </c>
      <c r="D258" s="114">
        <f>'Internatnl Calls, SMS &amp; Roaming'!F52</f>
        <v>0</v>
      </c>
      <c r="E258" s="258">
        <v>100</v>
      </c>
      <c r="F258" s="114">
        <f t="shared" ref="F258" si="20">E258*D258</f>
        <v>0</v>
      </c>
      <c r="G258" s="191">
        <f t="shared" ref="G258" si="21">D258</f>
        <v>0</v>
      </c>
      <c r="H258" s="192" t="s">
        <v>114</v>
      </c>
    </row>
    <row r="259" spans="2:8" ht="16.2" thickBot="1" x14ac:dyDescent="0.35">
      <c r="B259" s="378"/>
      <c r="C259" s="112" t="s">
        <v>294</v>
      </c>
      <c r="D259" s="115">
        <f>'Internatnl Calls, SMS &amp; Roaming'!F53</f>
        <v>0</v>
      </c>
      <c r="E259" s="259">
        <v>100</v>
      </c>
      <c r="F259" s="115">
        <f t="shared" si="18"/>
        <v>0</v>
      </c>
      <c r="G259" s="197">
        <f t="shared" si="19"/>
        <v>0</v>
      </c>
      <c r="H259" s="188" t="s">
        <v>114</v>
      </c>
    </row>
    <row r="260" spans="2:8" ht="15" thickBot="1" x14ac:dyDescent="0.35">
      <c r="B260" s="47"/>
      <c r="C260" s="170" t="s">
        <v>127</v>
      </c>
      <c r="D260" s="171"/>
      <c r="E260" s="172"/>
      <c r="F260" s="246">
        <f>SUM(F238:F259)</f>
        <v>0</v>
      </c>
    </row>
    <row r="261" spans="2:8" ht="24" thickBot="1" x14ac:dyDescent="0.5">
      <c r="C261" s="381" t="s">
        <v>300</v>
      </c>
      <c r="D261" s="382"/>
      <c r="E261" s="382"/>
      <c r="F261" s="383"/>
      <c r="G261" s="379" t="s">
        <v>105</v>
      </c>
      <c r="H261" s="380"/>
    </row>
    <row r="262" spans="2:8" ht="43.8" thickBot="1" x14ac:dyDescent="0.35">
      <c r="B262" s="220" t="s">
        <v>106</v>
      </c>
      <c r="C262" s="61" t="s">
        <v>298</v>
      </c>
      <c r="D262" s="61" t="s">
        <v>272</v>
      </c>
      <c r="E262" s="61" t="s">
        <v>109</v>
      </c>
      <c r="F262" s="64" t="s">
        <v>131</v>
      </c>
      <c r="G262" s="173" t="s">
        <v>110</v>
      </c>
      <c r="H262" s="173" t="s">
        <v>111</v>
      </c>
    </row>
    <row r="263" spans="2:8" x14ac:dyDescent="0.3">
      <c r="B263" s="377">
        <v>37</v>
      </c>
      <c r="C263" s="116" t="s">
        <v>273</v>
      </c>
      <c r="D263" s="113">
        <f>'Internatnl Calls, SMS &amp; Roaming'!F58</f>
        <v>0</v>
      </c>
      <c r="E263" s="301">
        <v>2000</v>
      </c>
      <c r="F263" s="113">
        <f>E263*D263</f>
        <v>0</v>
      </c>
      <c r="G263" s="191">
        <f>D263</f>
        <v>0</v>
      </c>
      <c r="H263" s="187" t="s">
        <v>114</v>
      </c>
    </row>
    <row r="264" spans="2:8" x14ac:dyDescent="0.3">
      <c r="B264" s="378"/>
      <c r="C264" s="232" t="s">
        <v>274</v>
      </c>
      <c r="D264" s="135">
        <f>'Internatnl Calls, SMS &amp; Roaming'!F59</f>
        <v>0</v>
      </c>
      <c r="E264" s="301">
        <v>2000</v>
      </c>
      <c r="F264" s="114">
        <f t="shared" ref="F264:F284" si="22">E264*D264</f>
        <v>0</v>
      </c>
      <c r="G264" s="191">
        <f t="shared" ref="G264:G284" si="23">D264</f>
        <v>0</v>
      </c>
      <c r="H264" s="192" t="s">
        <v>114</v>
      </c>
    </row>
    <row r="265" spans="2:8" x14ac:dyDescent="0.3">
      <c r="B265" s="378"/>
      <c r="C265" s="232" t="s">
        <v>275</v>
      </c>
      <c r="D265" s="135">
        <f>'Internatnl Calls, SMS &amp; Roaming'!F60</f>
        <v>0</v>
      </c>
      <c r="E265" s="301">
        <v>2000</v>
      </c>
      <c r="F265" s="114">
        <f t="shared" si="22"/>
        <v>0</v>
      </c>
      <c r="G265" s="191">
        <f t="shared" si="23"/>
        <v>0</v>
      </c>
      <c r="H265" s="192" t="s">
        <v>114</v>
      </c>
    </row>
    <row r="266" spans="2:8" ht="15.6" x14ac:dyDescent="0.3">
      <c r="B266" s="378"/>
      <c r="C266" s="110" t="s">
        <v>276</v>
      </c>
      <c r="D266" s="114">
        <f>'Internatnl Calls, SMS &amp; Roaming'!F61</f>
        <v>0</v>
      </c>
      <c r="E266" s="301">
        <v>200</v>
      </c>
      <c r="F266" s="114">
        <f t="shared" si="22"/>
        <v>0</v>
      </c>
      <c r="G266" s="191">
        <f t="shared" si="23"/>
        <v>0</v>
      </c>
      <c r="H266" s="192" t="s">
        <v>114</v>
      </c>
    </row>
    <row r="267" spans="2:8" ht="15.6" x14ac:dyDescent="0.3">
      <c r="B267" s="378"/>
      <c r="C267" s="110" t="s">
        <v>277</v>
      </c>
      <c r="D267" s="114">
        <f>'Internatnl Calls, SMS &amp; Roaming'!F62</f>
        <v>0</v>
      </c>
      <c r="E267" s="301">
        <v>200</v>
      </c>
      <c r="F267" s="114">
        <f t="shared" si="22"/>
        <v>0</v>
      </c>
      <c r="G267" s="191">
        <f t="shared" si="23"/>
        <v>0</v>
      </c>
      <c r="H267" s="192" t="s">
        <v>114</v>
      </c>
    </row>
    <row r="268" spans="2:8" ht="15.6" x14ac:dyDescent="0.3">
      <c r="B268" s="378"/>
      <c r="C268" s="110" t="s">
        <v>278</v>
      </c>
      <c r="D268" s="114">
        <f>'Internatnl Calls, SMS &amp; Roaming'!F63</f>
        <v>0</v>
      </c>
      <c r="E268" s="301">
        <v>200</v>
      </c>
      <c r="F268" s="114">
        <f t="shared" si="22"/>
        <v>0</v>
      </c>
      <c r="G268" s="191">
        <f t="shared" si="23"/>
        <v>0</v>
      </c>
      <c r="H268" s="192" t="s">
        <v>114</v>
      </c>
    </row>
    <row r="269" spans="2:8" ht="15.6" x14ac:dyDescent="0.3">
      <c r="B269" s="378"/>
      <c r="C269" s="110" t="s">
        <v>279</v>
      </c>
      <c r="D269" s="114">
        <f>'Internatnl Calls, SMS &amp; Roaming'!F64</f>
        <v>0</v>
      </c>
      <c r="E269" s="301">
        <v>200</v>
      </c>
      <c r="F269" s="114">
        <f t="shared" si="22"/>
        <v>0</v>
      </c>
      <c r="G269" s="191">
        <f t="shared" si="23"/>
        <v>0</v>
      </c>
      <c r="H269" s="192" t="s">
        <v>114</v>
      </c>
    </row>
    <row r="270" spans="2:8" ht="15.6" x14ac:dyDescent="0.3">
      <c r="B270" s="378"/>
      <c r="C270" s="110" t="s">
        <v>280</v>
      </c>
      <c r="D270" s="114">
        <f>'Internatnl Calls, SMS &amp; Roaming'!F65</f>
        <v>0</v>
      </c>
      <c r="E270" s="301">
        <v>200</v>
      </c>
      <c r="F270" s="114">
        <f t="shared" si="22"/>
        <v>0</v>
      </c>
      <c r="G270" s="191">
        <f t="shared" si="23"/>
        <v>0</v>
      </c>
      <c r="H270" s="192" t="s">
        <v>114</v>
      </c>
    </row>
    <row r="271" spans="2:8" ht="15.6" x14ac:dyDescent="0.3">
      <c r="B271" s="378"/>
      <c r="C271" s="110" t="s">
        <v>281</v>
      </c>
      <c r="D271" s="114">
        <f>'Internatnl Calls, SMS &amp; Roaming'!F66</f>
        <v>0</v>
      </c>
      <c r="E271" s="301">
        <v>200</v>
      </c>
      <c r="F271" s="114">
        <f t="shared" si="22"/>
        <v>0</v>
      </c>
      <c r="G271" s="191">
        <f t="shared" si="23"/>
        <v>0</v>
      </c>
      <c r="H271" s="192" t="s">
        <v>114</v>
      </c>
    </row>
    <row r="272" spans="2:8" ht="15.6" x14ac:dyDescent="0.3">
      <c r="B272" s="378"/>
      <c r="C272" s="110" t="s">
        <v>282</v>
      </c>
      <c r="D272" s="114">
        <f>'Internatnl Calls, SMS &amp; Roaming'!F67</f>
        <v>0</v>
      </c>
      <c r="E272" s="301">
        <v>200</v>
      </c>
      <c r="F272" s="114">
        <f t="shared" si="22"/>
        <v>0</v>
      </c>
      <c r="G272" s="191">
        <f t="shared" si="23"/>
        <v>0</v>
      </c>
      <c r="H272" s="192" t="s">
        <v>114</v>
      </c>
    </row>
    <row r="273" spans="2:8" ht="15.6" x14ac:dyDescent="0.3">
      <c r="B273" s="378"/>
      <c r="C273" s="110" t="s">
        <v>283</v>
      </c>
      <c r="D273" s="114">
        <f>'Internatnl Calls, SMS &amp; Roaming'!F68</f>
        <v>0</v>
      </c>
      <c r="E273" s="301">
        <v>200</v>
      </c>
      <c r="F273" s="114">
        <f t="shared" si="22"/>
        <v>0</v>
      </c>
      <c r="G273" s="191">
        <f t="shared" si="23"/>
        <v>0</v>
      </c>
      <c r="H273" s="192" t="s">
        <v>114</v>
      </c>
    </row>
    <row r="274" spans="2:8" ht="15.6" x14ac:dyDescent="0.3">
      <c r="B274" s="378"/>
      <c r="C274" s="110" t="s">
        <v>284</v>
      </c>
      <c r="D274" s="114">
        <f>'Internatnl Calls, SMS &amp; Roaming'!F69</f>
        <v>0</v>
      </c>
      <c r="E274" s="301">
        <v>200</v>
      </c>
      <c r="F274" s="114">
        <f t="shared" si="22"/>
        <v>0</v>
      </c>
      <c r="G274" s="191">
        <f t="shared" si="23"/>
        <v>0</v>
      </c>
      <c r="H274" s="192" t="s">
        <v>114</v>
      </c>
    </row>
    <row r="275" spans="2:8" ht="15.6" x14ac:dyDescent="0.3">
      <c r="B275" s="378"/>
      <c r="C275" s="110" t="s">
        <v>285</v>
      </c>
      <c r="D275" s="114">
        <f>'Internatnl Calls, SMS &amp; Roaming'!F70</f>
        <v>0</v>
      </c>
      <c r="E275" s="301">
        <v>200</v>
      </c>
      <c r="F275" s="114">
        <f t="shared" si="22"/>
        <v>0</v>
      </c>
      <c r="G275" s="191">
        <f t="shared" si="23"/>
        <v>0</v>
      </c>
      <c r="H275" s="192" t="s">
        <v>114</v>
      </c>
    </row>
    <row r="276" spans="2:8" ht="15.6" x14ac:dyDescent="0.3">
      <c r="B276" s="378"/>
      <c r="C276" s="110" t="s">
        <v>286</v>
      </c>
      <c r="D276" s="114">
        <f>'Internatnl Calls, SMS &amp; Roaming'!F71</f>
        <v>0</v>
      </c>
      <c r="E276" s="301">
        <v>200</v>
      </c>
      <c r="F276" s="114">
        <f t="shared" si="22"/>
        <v>0</v>
      </c>
      <c r="G276" s="191">
        <f t="shared" si="23"/>
        <v>0</v>
      </c>
      <c r="H276" s="192" t="s">
        <v>114</v>
      </c>
    </row>
    <row r="277" spans="2:8" ht="15.6" x14ac:dyDescent="0.3">
      <c r="B277" s="378"/>
      <c r="C277" s="110" t="s">
        <v>287</v>
      </c>
      <c r="D277" s="114">
        <f>'Internatnl Calls, SMS &amp; Roaming'!F72</f>
        <v>0</v>
      </c>
      <c r="E277" s="301">
        <v>200</v>
      </c>
      <c r="F277" s="114">
        <f t="shared" si="22"/>
        <v>0</v>
      </c>
      <c r="G277" s="191">
        <f t="shared" si="23"/>
        <v>0</v>
      </c>
      <c r="H277" s="192" t="s">
        <v>114</v>
      </c>
    </row>
    <row r="278" spans="2:8" ht="15.6" x14ac:dyDescent="0.3">
      <c r="B278" s="378"/>
      <c r="C278" s="110" t="s">
        <v>288</v>
      </c>
      <c r="D278" s="114">
        <f>'Internatnl Calls, SMS &amp; Roaming'!F73</f>
        <v>0</v>
      </c>
      <c r="E278" s="301">
        <v>200</v>
      </c>
      <c r="F278" s="114">
        <f t="shared" si="22"/>
        <v>0</v>
      </c>
      <c r="G278" s="191">
        <f t="shared" si="23"/>
        <v>0</v>
      </c>
      <c r="H278" s="192" t="s">
        <v>114</v>
      </c>
    </row>
    <row r="279" spans="2:8" ht="15.6" x14ac:dyDescent="0.3">
      <c r="B279" s="378"/>
      <c r="C279" s="110" t="s">
        <v>289</v>
      </c>
      <c r="D279" s="114">
        <f>'Internatnl Calls, SMS &amp; Roaming'!F74</f>
        <v>0</v>
      </c>
      <c r="E279" s="301">
        <v>200</v>
      </c>
      <c r="F279" s="114">
        <f t="shared" si="22"/>
        <v>0</v>
      </c>
      <c r="G279" s="191">
        <f t="shared" si="23"/>
        <v>0</v>
      </c>
      <c r="H279" s="192" t="s">
        <v>114</v>
      </c>
    </row>
    <row r="280" spans="2:8" ht="15.6" x14ac:dyDescent="0.3">
      <c r="B280" s="378"/>
      <c r="C280" s="110" t="s">
        <v>290</v>
      </c>
      <c r="D280" s="114">
        <f>'Internatnl Calls, SMS &amp; Roaming'!F75</f>
        <v>0</v>
      </c>
      <c r="E280" s="301">
        <v>200</v>
      </c>
      <c r="F280" s="114">
        <f t="shared" si="22"/>
        <v>0</v>
      </c>
      <c r="G280" s="191">
        <f t="shared" si="23"/>
        <v>0</v>
      </c>
      <c r="H280" s="192" t="s">
        <v>114</v>
      </c>
    </row>
    <row r="281" spans="2:8" ht="15.6" x14ac:dyDescent="0.3">
      <c r="B281" s="378"/>
      <c r="C281" s="110" t="s">
        <v>291</v>
      </c>
      <c r="D281" s="114">
        <f>'Internatnl Calls, SMS &amp; Roaming'!F76</f>
        <v>0</v>
      </c>
      <c r="E281" s="301">
        <v>200</v>
      </c>
      <c r="F281" s="114">
        <f t="shared" si="22"/>
        <v>0</v>
      </c>
      <c r="G281" s="191">
        <f t="shared" si="23"/>
        <v>0</v>
      </c>
      <c r="H281" s="192" t="s">
        <v>114</v>
      </c>
    </row>
    <row r="282" spans="2:8" ht="15.6" x14ac:dyDescent="0.3">
      <c r="B282" s="378"/>
      <c r="C282" s="110" t="s">
        <v>292</v>
      </c>
      <c r="D282" s="114">
        <f>'Internatnl Calls, SMS &amp; Roaming'!F77</f>
        <v>0</v>
      </c>
      <c r="E282" s="301">
        <v>200</v>
      </c>
      <c r="F282" s="114">
        <f t="shared" si="22"/>
        <v>0</v>
      </c>
      <c r="G282" s="191">
        <f t="shared" si="23"/>
        <v>0</v>
      </c>
      <c r="H282" s="192" t="s">
        <v>114</v>
      </c>
    </row>
    <row r="283" spans="2:8" ht="15.6" x14ac:dyDescent="0.3">
      <c r="B283" s="378"/>
      <c r="C283" s="304" t="s">
        <v>293</v>
      </c>
      <c r="D283" s="114">
        <f>'Internatnl Calls, SMS &amp; Roaming'!F78</f>
        <v>0</v>
      </c>
      <c r="E283" s="301">
        <v>200</v>
      </c>
      <c r="F283" s="114">
        <f t="shared" ref="F283" si="24">E283*D283</f>
        <v>0</v>
      </c>
      <c r="G283" s="191">
        <f t="shared" ref="G283" si="25">D283</f>
        <v>0</v>
      </c>
      <c r="H283" s="192" t="s">
        <v>114</v>
      </c>
    </row>
    <row r="284" spans="2:8" ht="16.2" thickBot="1" x14ac:dyDescent="0.35">
      <c r="B284" s="378"/>
      <c r="C284" s="112" t="s">
        <v>294</v>
      </c>
      <c r="D284" s="115">
        <f>'Internatnl Calls, SMS &amp; Roaming'!F79</f>
        <v>0</v>
      </c>
      <c r="E284" s="301">
        <v>200</v>
      </c>
      <c r="F284" s="115">
        <f t="shared" si="22"/>
        <v>0</v>
      </c>
      <c r="G284" s="197">
        <f t="shared" si="23"/>
        <v>0</v>
      </c>
      <c r="H284" s="188" t="s">
        <v>114</v>
      </c>
    </row>
    <row r="285" spans="2:8" ht="15" thickBot="1" x14ac:dyDescent="0.35">
      <c r="B285" s="47"/>
      <c r="C285" s="170" t="s">
        <v>127</v>
      </c>
      <c r="D285" s="171"/>
      <c r="E285" s="172"/>
      <c r="F285" s="246">
        <f>SUM(F263:F284)</f>
        <v>0</v>
      </c>
    </row>
    <row r="286" spans="2:8" ht="24" thickBot="1" x14ac:dyDescent="0.5">
      <c r="C286" s="381" t="s">
        <v>301</v>
      </c>
      <c r="D286" s="382"/>
      <c r="E286" s="382"/>
      <c r="F286" s="383"/>
      <c r="G286" s="379" t="s">
        <v>105</v>
      </c>
      <c r="H286" s="380"/>
    </row>
    <row r="287" spans="2:8" ht="43.8" thickBot="1" x14ac:dyDescent="0.35">
      <c r="B287" s="220" t="s">
        <v>106</v>
      </c>
      <c r="C287" s="61" t="s">
        <v>298</v>
      </c>
      <c r="D287" s="61" t="s">
        <v>302</v>
      </c>
      <c r="E287" s="61" t="s">
        <v>109</v>
      </c>
      <c r="F287" s="64" t="s">
        <v>131</v>
      </c>
      <c r="G287" s="173" t="s">
        <v>110</v>
      </c>
      <c r="H287" s="173" t="s">
        <v>111</v>
      </c>
    </row>
    <row r="288" spans="2:8" x14ac:dyDescent="0.3">
      <c r="B288" s="377">
        <v>38</v>
      </c>
      <c r="C288" s="116" t="s">
        <v>273</v>
      </c>
      <c r="D288" s="113">
        <f>'Standard Add-Ons'!M18</f>
        <v>0</v>
      </c>
      <c r="E288" s="312">
        <v>50</v>
      </c>
      <c r="F288" s="113">
        <f>E288*D288</f>
        <v>0</v>
      </c>
      <c r="G288" s="191">
        <f>D288</f>
        <v>0</v>
      </c>
      <c r="H288" s="187" t="s">
        <v>114</v>
      </c>
    </row>
    <row r="289" spans="2:8" x14ac:dyDescent="0.3">
      <c r="B289" s="378"/>
      <c r="C289" s="232" t="s">
        <v>274</v>
      </c>
      <c r="D289" s="114">
        <f>'Standard Add-Ons'!M19</f>
        <v>0</v>
      </c>
      <c r="E289" s="312">
        <v>50</v>
      </c>
      <c r="F289" s="114">
        <f t="shared" ref="F289:F309" si="26">E289*D289</f>
        <v>0</v>
      </c>
      <c r="G289" s="191">
        <f t="shared" ref="G289:G309" si="27">D289</f>
        <v>0</v>
      </c>
      <c r="H289" s="192" t="s">
        <v>114</v>
      </c>
    </row>
    <row r="290" spans="2:8" x14ac:dyDescent="0.3">
      <c r="B290" s="378"/>
      <c r="C290" s="232" t="s">
        <v>275</v>
      </c>
      <c r="D290" s="114">
        <f>'Standard Add-Ons'!M20</f>
        <v>0</v>
      </c>
      <c r="E290" s="312">
        <v>50</v>
      </c>
      <c r="F290" s="114">
        <f t="shared" si="26"/>
        <v>0</v>
      </c>
      <c r="G290" s="191">
        <f t="shared" si="27"/>
        <v>0</v>
      </c>
      <c r="H290" s="192" t="s">
        <v>114</v>
      </c>
    </row>
    <row r="291" spans="2:8" ht="15.6" x14ac:dyDescent="0.3">
      <c r="B291" s="378"/>
      <c r="C291" s="110" t="s">
        <v>276</v>
      </c>
      <c r="D291" s="114">
        <f>'Standard Add-Ons'!M21</f>
        <v>0</v>
      </c>
      <c r="E291" s="312">
        <v>5</v>
      </c>
      <c r="F291" s="114">
        <f t="shared" si="26"/>
        <v>0</v>
      </c>
      <c r="G291" s="191">
        <f t="shared" si="27"/>
        <v>0</v>
      </c>
      <c r="H291" s="192" t="s">
        <v>114</v>
      </c>
    </row>
    <row r="292" spans="2:8" ht="15.6" x14ac:dyDescent="0.3">
      <c r="B292" s="378"/>
      <c r="C292" s="110" t="s">
        <v>277</v>
      </c>
      <c r="D292" s="114">
        <f>'Standard Add-Ons'!M22</f>
        <v>0</v>
      </c>
      <c r="E292" s="312">
        <v>5</v>
      </c>
      <c r="F292" s="114">
        <f t="shared" si="26"/>
        <v>0</v>
      </c>
      <c r="G292" s="191">
        <f t="shared" si="27"/>
        <v>0</v>
      </c>
      <c r="H292" s="192" t="s">
        <v>114</v>
      </c>
    </row>
    <row r="293" spans="2:8" ht="15.6" x14ac:dyDescent="0.3">
      <c r="B293" s="378"/>
      <c r="C293" s="110" t="s">
        <v>278</v>
      </c>
      <c r="D293" s="114">
        <f>'Standard Add-Ons'!M23</f>
        <v>0</v>
      </c>
      <c r="E293" s="312">
        <v>5</v>
      </c>
      <c r="F293" s="114">
        <f t="shared" si="26"/>
        <v>0</v>
      </c>
      <c r="G293" s="191">
        <f t="shared" si="27"/>
        <v>0</v>
      </c>
      <c r="H293" s="192" t="s">
        <v>114</v>
      </c>
    </row>
    <row r="294" spans="2:8" ht="15.6" x14ac:dyDescent="0.3">
      <c r="B294" s="378"/>
      <c r="C294" s="110" t="s">
        <v>279</v>
      </c>
      <c r="D294" s="114">
        <f>'Standard Add-Ons'!M24</f>
        <v>0</v>
      </c>
      <c r="E294" s="312">
        <v>5</v>
      </c>
      <c r="F294" s="114">
        <f t="shared" si="26"/>
        <v>0</v>
      </c>
      <c r="G294" s="191">
        <f t="shared" si="27"/>
        <v>0</v>
      </c>
      <c r="H294" s="192" t="s">
        <v>114</v>
      </c>
    </row>
    <row r="295" spans="2:8" ht="15.6" x14ac:dyDescent="0.3">
      <c r="B295" s="378"/>
      <c r="C295" s="110" t="s">
        <v>280</v>
      </c>
      <c r="D295" s="114">
        <f>'Standard Add-Ons'!M25</f>
        <v>0</v>
      </c>
      <c r="E295" s="312">
        <v>5</v>
      </c>
      <c r="F295" s="114">
        <f t="shared" si="26"/>
        <v>0</v>
      </c>
      <c r="G295" s="191">
        <f t="shared" si="27"/>
        <v>0</v>
      </c>
      <c r="H295" s="192" t="s">
        <v>114</v>
      </c>
    </row>
    <row r="296" spans="2:8" ht="15.6" x14ac:dyDescent="0.3">
      <c r="B296" s="378"/>
      <c r="C296" s="110" t="s">
        <v>281</v>
      </c>
      <c r="D296" s="114">
        <f>'Standard Add-Ons'!M26</f>
        <v>0</v>
      </c>
      <c r="E296" s="312">
        <v>5</v>
      </c>
      <c r="F296" s="114">
        <f t="shared" si="26"/>
        <v>0</v>
      </c>
      <c r="G296" s="191">
        <f t="shared" si="27"/>
        <v>0</v>
      </c>
      <c r="H296" s="192" t="s">
        <v>114</v>
      </c>
    </row>
    <row r="297" spans="2:8" ht="15.6" x14ac:dyDescent="0.3">
      <c r="B297" s="378"/>
      <c r="C297" s="110" t="s">
        <v>282</v>
      </c>
      <c r="D297" s="114">
        <f>'Standard Add-Ons'!M27</f>
        <v>0</v>
      </c>
      <c r="E297" s="312">
        <v>5</v>
      </c>
      <c r="F297" s="114">
        <f t="shared" si="26"/>
        <v>0</v>
      </c>
      <c r="G297" s="191">
        <f t="shared" si="27"/>
        <v>0</v>
      </c>
      <c r="H297" s="192" t="s">
        <v>114</v>
      </c>
    </row>
    <row r="298" spans="2:8" ht="15.6" x14ac:dyDescent="0.3">
      <c r="B298" s="378"/>
      <c r="C298" s="110" t="s">
        <v>283</v>
      </c>
      <c r="D298" s="114">
        <f>'Standard Add-Ons'!M28</f>
        <v>0</v>
      </c>
      <c r="E298" s="312">
        <v>5</v>
      </c>
      <c r="F298" s="114">
        <f t="shared" si="26"/>
        <v>0</v>
      </c>
      <c r="G298" s="191">
        <f t="shared" si="27"/>
        <v>0</v>
      </c>
      <c r="H298" s="192" t="s">
        <v>114</v>
      </c>
    </row>
    <row r="299" spans="2:8" ht="15.6" x14ac:dyDescent="0.3">
      <c r="B299" s="378"/>
      <c r="C299" s="110" t="s">
        <v>284</v>
      </c>
      <c r="D299" s="114">
        <f>'Standard Add-Ons'!M29</f>
        <v>0</v>
      </c>
      <c r="E299" s="312">
        <v>5</v>
      </c>
      <c r="F299" s="114">
        <f t="shared" si="26"/>
        <v>0</v>
      </c>
      <c r="G299" s="191">
        <f t="shared" si="27"/>
        <v>0</v>
      </c>
      <c r="H299" s="192" t="s">
        <v>114</v>
      </c>
    </row>
    <row r="300" spans="2:8" ht="15.6" x14ac:dyDescent="0.3">
      <c r="B300" s="378"/>
      <c r="C300" s="110" t="s">
        <v>285</v>
      </c>
      <c r="D300" s="114">
        <f>'Standard Add-Ons'!M30</f>
        <v>0</v>
      </c>
      <c r="E300" s="312">
        <v>5</v>
      </c>
      <c r="F300" s="114">
        <f t="shared" si="26"/>
        <v>0</v>
      </c>
      <c r="G300" s="191">
        <f t="shared" si="27"/>
        <v>0</v>
      </c>
      <c r="H300" s="192" t="s">
        <v>114</v>
      </c>
    </row>
    <row r="301" spans="2:8" ht="15.6" x14ac:dyDescent="0.3">
      <c r="B301" s="378"/>
      <c r="C301" s="110" t="s">
        <v>286</v>
      </c>
      <c r="D301" s="114">
        <f>'Standard Add-Ons'!M31</f>
        <v>0</v>
      </c>
      <c r="E301" s="312">
        <v>5</v>
      </c>
      <c r="F301" s="114">
        <f t="shared" si="26"/>
        <v>0</v>
      </c>
      <c r="G301" s="191">
        <f t="shared" si="27"/>
        <v>0</v>
      </c>
      <c r="H301" s="192" t="s">
        <v>114</v>
      </c>
    </row>
    <row r="302" spans="2:8" ht="15.6" x14ac:dyDescent="0.3">
      <c r="B302" s="378"/>
      <c r="C302" s="110" t="s">
        <v>287</v>
      </c>
      <c r="D302" s="114">
        <f>'Standard Add-Ons'!M32</f>
        <v>0</v>
      </c>
      <c r="E302" s="312">
        <v>5</v>
      </c>
      <c r="F302" s="114">
        <f t="shared" si="26"/>
        <v>0</v>
      </c>
      <c r="G302" s="191">
        <f t="shared" si="27"/>
        <v>0</v>
      </c>
      <c r="H302" s="192" t="s">
        <v>114</v>
      </c>
    </row>
    <row r="303" spans="2:8" ht="15.6" x14ac:dyDescent="0.3">
      <c r="B303" s="378"/>
      <c r="C303" s="110" t="s">
        <v>288</v>
      </c>
      <c r="D303" s="114">
        <f>'Standard Add-Ons'!M33</f>
        <v>0</v>
      </c>
      <c r="E303" s="312">
        <v>5</v>
      </c>
      <c r="F303" s="114">
        <f t="shared" si="26"/>
        <v>0</v>
      </c>
      <c r="G303" s="191">
        <f t="shared" si="27"/>
        <v>0</v>
      </c>
      <c r="H303" s="192" t="s">
        <v>114</v>
      </c>
    </row>
    <row r="304" spans="2:8" ht="15.6" x14ac:dyDescent="0.3">
      <c r="B304" s="378"/>
      <c r="C304" s="110" t="s">
        <v>289</v>
      </c>
      <c r="D304" s="114">
        <f>'Standard Add-Ons'!M34</f>
        <v>0</v>
      </c>
      <c r="E304" s="312">
        <v>5</v>
      </c>
      <c r="F304" s="114">
        <f t="shared" si="26"/>
        <v>0</v>
      </c>
      <c r="G304" s="191">
        <f t="shared" si="27"/>
        <v>0</v>
      </c>
      <c r="H304" s="192" t="s">
        <v>114</v>
      </c>
    </row>
    <row r="305" spans="2:9" ht="15.6" x14ac:dyDescent="0.3">
      <c r="B305" s="378"/>
      <c r="C305" s="110" t="s">
        <v>290</v>
      </c>
      <c r="D305" s="114">
        <f>'Standard Add-Ons'!M35</f>
        <v>0</v>
      </c>
      <c r="E305" s="312">
        <v>5</v>
      </c>
      <c r="F305" s="114">
        <f t="shared" si="26"/>
        <v>0</v>
      </c>
      <c r="G305" s="191">
        <f t="shared" si="27"/>
        <v>0</v>
      </c>
      <c r="H305" s="192" t="s">
        <v>114</v>
      </c>
    </row>
    <row r="306" spans="2:9" ht="15.6" x14ac:dyDescent="0.3">
      <c r="B306" s="378"/>
      <c r="C306" s="110" t="s">
        <v>291</v>
      </c>
      <c r="D306" s="114">
        <f>'Standard Add-Ons'!M36</f>
        <v>0</v>
      </c>
      <c r="E306" s="312">
        <v>5</v>
      </c>
      <c r="F306" s="114">
        <f t="shared" si="26"/>
        <v>0</v>
      </c>
      <c r="G306" s="191">
        <f t="shared" si="27"/>
        <v>0</v>
      </c>
      <c r="H306" s="192" t="s">
        <v>114</v>
      </c>
    </row>
    <row r="307" spans="2:9" ht="15.6" x14ac:dyDescent="0.3">
      <c r="B307" s="378"/>
      <c r="C307" s="110" t="s">
        <v>292</v>
      </c>
      <c r="D307" s="114">
        <f>'Standard Add-Ons'!M37</f>
        <v>0</v>
      </c>
      <c r="E307" s="312">
        <v>5</v>
      </c>
      <c r="F307" s="114">
        <f t="shared" si="26"/>
        <v>0</v>
      </c>
      <c r="G307" s="191">
        <f t="shared" si="27"/>
        <v>0</v>
      </c>
      <c r="H307" s="192" t="s">
        <v>114</v>
      </c>
    </row>
    <row r="308" spans="2:9" ht="15.6" x14ac:dyDescent="0.3">
      <c r="B308" s="378"/>
      <c r="C308" s="304" t="s">
        <v>293</v>
      </c>
      <c r="D308" s="114">
        <f>'Standard Add-Ons'!M38</f>
        <v>0</v>
      </c>
      <c r="E308" s="312">
        <v>5</v>
      </c>
      <c r="F308" s="114">
        <f t="shared" si="26"/>
        <v>0</v>
      </c>
      <c r="G308" s="191">
        <f t="shared" si="27"/>
        <v>0</v>
      </c>
      <c r="H308" s="192" t="s">
        <v>114</v>
      </c>
    </row>
    <row r="309" spans="2:9" ht="16.2" thickBot="1" x14ac:dyDescent="0.35">
      <c r="B309" s="378"/>
      <c r="C309" s="112" t="s">
        <v>294</v>
      </c>
      <c r="D309" s="115">
        <f>'Standard Add-Ons'!M39</f>
        <v>0</v>
      </c>
      <c r="E309" s="312">
        <v>5</v>
      </c>
      <c r="F309" s="115">
        <f t="shared" si="26"/>
        <v>0</v>
      </c>
      <c r="G309" s="197">
        <f t="shared" si="27"/>
        <v>0</v>
      </c>
      <c r="H309" s="188" t="s">
        <v>114</v>
      </c>
    </row>
    <row r="310" spans="2:9" ht="15" thickBot="1" x14ac:dyDescent="0.35">
      <c r="B310" s="47"/>
      <c r="C310" s="170" t="s">
        <v>127</v>
      </c>
      <c r="D310" s="171"/>
      <c r="E310" s="172"/>
      <c r="F310" s="246">
        <f>SUM(F288:F309)</f>
        <v>0</v>
      </c>
    </row>
    <row r="311" spans="2:9" ht="24" thickBot="1" x14ac:dyDescent="0.5">
      <c r="C311" s="381" t="s">
        <v>303</v>
      </c>
      <c r="D311" s="382"/>
      <c r="E311" s="382"/>
      <c r="F311" s="383"/>
      <c r="G311" s="379" t="s">
        <v>105</v>
      </c>
      <c r="H311" s="380"/>
    </row>
    <row r="312" spans="2:9" ht="43.8" thickBot="1" x14ac:dyDescent="0.35">
      <c r="B312" s="220" t="s">
        <v>106</v>
      </c>
      <c r="C312" s="61" t="s">
        <v>304</v>
      </c>
      <c r="D312" s="63" t="s">
        <v>305</v>
      </c>
      <c r="E312" s="61" t="s">
        <v>109</v>
      </c>
      <c r="F312" s="64" t="s">
        <v>131</v>
      </c>
      <c r="G312" s="173" t="s">
        <v>110</v>
      </c>
      <c r="H312" s="173" t="s">
        <v>111</v>
      </c>
    </row>
    <row r="313" spans="2:9" s="21" customFormat="1" ht="29.4" thickBot="1" x14ac:dyDescent="0.35">
      <c r="B313" s="239">
        <v>39</v>
      </c>
      <c r="C313" s="22" t="s">
        <v>263</v>
      </c>
      <c r="D313" s="20">
        <f>'LCR &amp; Fixed To Mobile '!C7</f>
        <v>0</v>
      </c>
      <c r="E313" s="13">
        <v>2</v>
      </c>
      <c r="F313" s="20">
        <f>E313*D313</f>
        <v>0</v>
      </c>
      <c r="G313" s="211">
        <f>D313</f>
        <v>0</v>
      </c>
      <c r="H313" s="185" t="s">
        <v>114</v>
      </c>
    </row>
    <row r="314" spans="2:9" s="21" customFormat="1" ht="29.4" thickBot="1" x14ac:dyDescent="0.35">
      <c r="B314" s="221" t="s">
        <v>106</v>
      </c>
      <c r="C314" s="61" t="s">
        <v>306</v>
      </c>
      <c r="D314" s="63" t="s">
        <v>307</v>
      </c>
      <c r="E314" s="61" t="s">
        <v>109</v>
      </c>
      <c r="F314" s="64" t="s">
        <v>131</v>
      </c>
      <c r="G314" s="64"/>
      <c r="H314" s="64"/>
    </row>
    <row r="315" spans="2:9" s="21" customFormat="1" ht="15" thickBot="1" x14ac:dyDescent="0.35">
      <c r="B315" s="239">
        <v>40</v>
      </c>
      <c r="C315" s="23" t="s">
        <v>308</v>
      </c>
      <c r="D315" s="20">
        <f>'LCR &amp; Fixed To Mobile '!C9</f>
        <v>0</v>
      </c>
      <c r="E315" s="14">
        <v>1200</v>
      </c>
      <c r="F315" s="20">
        <f>(E315*D315)*12</f>
        <v>0</v>
      </c>
      <c r="G315" s="211">
        <f>D315</f>
        <v>0</v>
      </c>
      <c r="H315" s="185" t="s">
        <v>114</v>
      </c>
      <c r="I315" s="341"/>
    </row>
    <row r="316" spans="2:9" ht="15" thickBot="1" x14ac:dyDescent="0.35">
      <c r="B316" s="45"/>
      <c r="C316" s="170" t="s">
        <v>127</v>
      </c>
      <c r="D316" s="171"/>
      <c r="E316" s="172"/>
      <c r="F316" s="246">
        <f>SUM(F313+F315)</f>
        <v>0</v>
      </c>
    </row>
    <row r="317" spans="2:9" ht="24" thickBot="1" x14ac:dyDescent="0.5">
      <c r="C317" s="381" t="s">
        <v>67</v>
      </c>
      <c r="D317" s="382"/>
      <c r="E317" s="382"/>
      <c r="F317" s="383"/>
      <c r="G317" s="379" t="s">
        <v>105</v>
      </c>
      <c r="H317" s="380"/>
    </row>
    <row r="318" spans="2:9" ht="43.8" thickBot="1" x14ac:dyDescent="0.35">
      <c r="B318" s="220" t="s">
        <v>106</v>
      </c>
      <c r="C318" s="61" t="s">
        <v>67</v>
      </c>
      <c r="D318" s="63" t="s">
        <v>309</v>
      </c>
      <c r="E318" s="61" t="s">
        <v>109</v>
      </c>
      <c r="F318" s="64" t="s">
        <v>131</v>
      </c>
      <c r="G318" s="173" t="s">
        <v>110</v>
      </c>
      <c r="H318" s="173" t="s">
        <v>111</v>
      </c>
    </row>
    <row r="319" spans="2:9" ht="43.2" x14ac:dyDescent="0.3">
      <c r="B319" s="377">
        <v>41</v>
      </c>
      <c r="C319" s="104" t="s">
        <v>310</v>
      </c>
      <c r="D319" s="106">
        <f>'LCR &amp; Fixed To Mobile '!F7</f>
        <v>0</v>
      </c>
      <c r="E319" s="105">
        <v>600</v>
      </c>
      <c r="F319" s="106">
        <f>(E319*D319)*12</f>
        <v>0</v>
      </c>
      <c r="G319" s="207">
        <f>D319</f>
        <v>0</v>
      </c>
      <c r="H319" s="208" t="s">
        <v>114</v>
      </c>
      <c r="I319" s="341"/>
    </row>
    <row r="320" spans="2:9" ht="43.8" thickBot="1" x14ac:dyDescent="0.35">
      <c r="B320" s="378"/>
      <c r="C320" s="107" t="s">
        <v>311</v>
      </c>
      <c r="D320" s="109">
        <f>'LCR &amp; Fixed To Mobile '!F8</f>
        <v>0</v>
      </c>
      <c r="E320" s="108">
        <v>600</v>
      </c>
      <c r="F320" s="109">
        <f>(E320*D320)*12</f>
        <v>0</v>
      </c>
      <c r="G320" s="210">
        <f>D320</f>
        <v>0</v>
      </c>
      <c r="H320" s="209" t="s">
        <v>114</v>
      </c>
      <c r="I320" s="341"/>
    </row>
    <row r="321" spans="3:6" ht="15" thickBot="1" x14ac:dyDescent="0.35">
      <c r="C321" s="170" t="s">
        <v>127</v>
      </c>
      <c r="D321" s="171"/>
      <c r="E321" s="172"/>
      <c r="F321" s="246">
        <f>SUM(F319:F320)</f>
        <v>0</v>
      </c>
    </row>
  </sheetData>
  <dataConsolidate link="1"/>
  <mergeCells count="46">
    <mergeCell ref="G18:H18"/>
    <mergeCell ref="C3:F3"/>
    <mergeCell ref="C132:F132"/>
    <mergeCell ref="C161:F161"/>
    <mergeCell ref="C143:F143"/>
    <mergeCell ref="C29:F29"/>
    <mergeCell ref="C151:F151"/>
    <mergeCell ref="C18:F18"/>
    <mergeCell ref="C186:F186"/>
    <mergeCell ref="C211:F211"/>
    <mergeCell ref="C236:F236"/>
    <mergeCell ref="C157:F157"/>
    <mergeCell ref="B31:B32"/>
    <mergeCell ref="B33:B46"/>
    <mergeCell ref="B47:B60"/>
    <mergeCell ref="B61:B74"/>
    <mergeCell ref="B75:B88"/>
    <mergeCell ref="B89:B102"/>
    <mergeCell ref="B103:B116"/>
    <mergeCell ref="B117:B130"/>
    <mergeCell ref="B145:B149"/>
    <mergeCell ref="B163:B184"/>
    <mergeCell ref="B319:B320"/>
    <mergeCell ref="G3:H3"/>
    <mergeCell ref="G29:H29"/>
    <mergeCell ref="G132:H132"/>
    <mergeCell ref="G143:H143"/>
    <mergeCell ref="G151:H151"/>
    <mergeCell ref="G157:H157"/>
    <mergeCell ref="G161:H161"/>
    <mergeCell ref="G186:H186"/>
    <mergeCell ref="G211:H211"/>
    <mergeCell ref="G236:H236"/>
    <mergeCell ref="G311:H311"/>
    <mergeCell ref="B188:B209"/>
    <mergeCell ref="B213:B234"/>
    <mergeCell ref="B238:B259"/>
    <mergeCell ref="G286:H286"/>
    <mergeCell ref="B288:B309"/>
    <mergeCell ref="G261:H261"/>
    <mergeCell ref="B263:B284"/>
    <mergeCell ref="G317:H317"/>
    <mergeCell ref="C317:F317"/>
    <mergeCell ref="C311:F311"/>
    <mergeCell ref="C261:F261"/>
    <mergeCell ref="C286:F286"/>
  </mergeCells>
  <conditionalFormatting sqref="C2">
    <cfRule type="expression" dxfId="135" priority="1">
      <formula>C2="Completed"</formula>
    </cfRule>
    <cfRule type="expression" dxfId="134" priority="2">
      <formula>C2="Yet to be Completed"</formula>
    </cfRule>
  </conditionalFormatting>
  <hyperlinks>
    <hyperlink ref="B5" location="'Talk &amp; Text'!E6" display="'Talk &amp; Text'!E6" xr:uid="{00000000-0004-0000-0100-000000000000}"/>
    <hyperlink ref="B6" location="'And-Rugged'!E6" display="'And-Rugged'!E6" xr:uid="{00000000-0004-0000-0100-000001000000}"/>
    <hyperlink ref="B7" location="'And-Low'!E6" display="'And-Low'!E6" xr:uid="{00000000-0004-0000-0100-000002000000}"/>
    <hyperlink ref="B8" location="'And-Mid'!E6" display="'And-Mid'!E6" xr:uid="{00000000-0004-0000-0100-000003000000}"/>
    <hyperlink ref="B9" location="'And-High'!E6" display="'And-High'!E6" xr:uid="{00000000-0004-0000-0100-000004000000}"/>
    <hyperlink ref="B10" location="'iOS-Low'!E6" display="'iOS-Low'!E6" xr:uid="{00000000-0004-0000-0100-000005000000}"/>
    <hyperlink ref="B11" location="'iOS-Mid'!E6" display="'iOS-Mid'!E6" xr:uid="{00000000-0004-0000-0100-000006000000}"/>
    <hyperlink ref="B12" location="'iOS-High'!E6" display="'iOS-High'!E6" xr:uid="{00000000-0004-0000-0100-000007000000}"/>
    <hyperlink ref="B13" location="'Ancillary Equipment'!E7" display="'Ancillary Equipment'!E7" xr:uid="{00000000-0004-0000-0100-000008000000}"/>
    <hyperlink ref="B14" location="'Ancillary Equipment'!E13" display="'Ancillary Equipment'!E13" xr:uid="{00000000-0004-0000-0100-000009000000}"/>
    <hyperlink ref="B15" location="'Ancillary Equipment'!E19" display="'Ancillary Equipment'!E19" xr:uid="{00000000-0004-0000-0100-00000A000000}"/>
    <hyperlink ref="B20" location="'Talk &amp; Text'!F6" display="'Talk &amp; Text'!F6" xr:uid="{00000000-0004-0000-0100-00000B000000}"/>
    <hyperlink ref="B21" location="'And-Rugged'!F6" display="'And-Rugged'!F6" xr:uid="{00000000-0004-0000-0100-00000C000000}"/>
    <hyperlink ref="B22" location="'And-Low'!F6" display="'And-Low'!F6" xr:uid="{00000000-0004-0000-0100-00000D000000}"/>
    <hyperlink ref="B23" location="'And-Mid'!F6" display="'And-Mid'!F6" xr:uid="{00000000-0004-0000-0100-00000E000000}"/>
    <hyperlink ref="B24" location="'And-High'!F6" display="'And-High'!F6" xr:uid="{00000000-0004-0000-0100-00000F000000}"/>
    <hyperlink ref="B25" location="'iOS-Low'!F6" display="'iOS-Low'!F6" xr:uid="{00000000-0004-0000-0100-000010000000}"/>
    <hyperlink ref="B26" location="'iOS-Mid'!F6" display="'iOS-Mid'!F6" xr:uid="{00000000-0004-0000-0100-000011000000}"/>
    <hyperlink ref="B27" location="'iOS-High'!F6" display="'iOS-High'!F6" xr:uid="{00000000-0004-0000-0100-000012000000}"/>
    <hyperlink ref="B31:B32" location="'Monthly Tariff Package Price'!C8" display="'Monthly Tariff Package Price'!C8" xr:uid="{00000000-0004-0000-0100-000013000000}"/>
    <hyperlink ref="B33:B46" location="'Monthly Tariff Package Price'!C14" display="'Monthly Tariff Package Price'!C14" xr:uid="{00000000-0004-0000-0100-000014000000}"/>
    <hyperlink ref="B47:B60" location="'Monthly Tariff Package Price'!C32" display="'Monthly Tariff Package Price'!C32" xr:uid="{00000000-0004-0000-0100-000015000000}"/>
    <hyperlink ref="B61:B74" location="'Monthly Tariff Package Price'!F14" display="'Monthly Tariff Package Price'!F14" xr:uid="{00000000-0004-0000-0100-000016000000}"/>
    <hyperlink ref="B75:B88" location="'Monthly Tariff Package Price'!F32" display="'Monthly Tariff Package Price'!F32" xr:uid="{00000000-0004-0000-0100-000017000000}"/>
    <hyperlink ref="B89:B102" location="'Monthly Tariff Package Price'!I14" display="'Monthly Tariff Package Price'!I14" xr:uid="{00000000-0004-0000-0100-000018000000}"/>
    <hyperlink ref="B103:B116" location="'Monthly Tariff Package Price'!I32" display="'Monthly Tariff Package Price'!I32" xr:uid="{00000000-0004-0000-0100-000019000000}"/>
    <hyperlink ref="B117:B130" location="'Monthly Tariff Package Price'!L14" display="'Monthly Tariff Package Price'!L14" xr:uid="{00000000-0004-0000-0100-00001A000000}"/>
    <hyperlink ref="B134" location="'Talk &amp; Text'!E14" display="'Talk &amp; Text'!E14" xr:uid="{00000000-0004-0000-0100-00001B000000}"/>
    <hyperlink ref="B135" location="'And-Rugged'!E32" display="'And-Rugged'!E32" xr:uid="{00000000-0004-0000-0100-00001C000000}"/>
    <hyperlink ref="B136" location="'And-Low'!E22" display="'And-Low'!E22" xr:uid="{00000000-0004-0000-0100-00001D000000}"/>
    <hyperlink ref="B137" location="'And-Mid'!E22" display="'And-Mid'!E22" xr:uid="{00000000-0004-0000-0100-00001E000000}"/>
    <hyperlink ref="B138" location="'And-High'!E22" display="'And-High'!E22" xr:uid="{00000000-0004-0000-0100-00001F000000}"/>
    <hyperlink ref="B139" location="'iOS-Low'!E22" display="'iOS-Low'!E22" xr:uid="{00000000-0004-0000-0100-000020000000}"/>
    <hyperlink ref="B140" location="'iOS-Mid'!E22" display="'iOS-Mid'!E22" xr:uid="{00000000-0004-0000-0100-000021000000}"/>
    <hyperlink ref="B141" location="'iOS-High'!E22" display="'iOS-High'!E22" xr:uid="{00000000-0004-0000-0100-000022000000}"/>
    <hyperlink ref="B145:B149" location="'Pooled Data,MDM&amp; Onsite Support'!C6" display="'Pooled Data,MDM&amp; Onsite Support'!C6" xr:uid="{00000000-0004-0000-0100-000023000000}"/>
    <hyperlink ref="B153" location="'Pooled Data,MDM&amp; Onsite Support'!C15" display="'Pooled Data,MDM&amp; Onsite Support'!C15" xr:uid="{00000000-0004-0000-0100-000024000000}"/>
    <hyperlink ref="B155" location="'Pooled Data,MDM&amp; Onsite Support'!C17" display="'Pooled Data,MDM&amp; Onsite Support'!C17" xr:uid="{00000000-0004-0000-0100-000025000000}"/>
    <hyperlink ref="B159" location="'Pooled Data,MDM&amp; Onsite Support'!C22" display="'Pooled Data,MDM&amp; Onsite Support'!C22" xr:uid="{00000000-0004-0000-0100-000026000000}"/>
    <hyperlink ref="B163:B184" location="'Internatnl Calls, SMS &amp; Roaming'!C7" display="'Internatnl Calls, SMS &amp; Roaming'!C7" xr:uid="{00000000-0004-0000-0100-000027000000}"/>
    <hyperlink ref="B188:B209" location="'Internatnl Calls, SMS &amp; Roaming'!C31" display="'Internatnl Calls, SMS &amp; Roaming'!C31" xr:uid="{00000000-0004-0000-0100-000028000000}"/>
    <hyperlink ref="B213:B234" location="'Internatnl Calls, SMS &amp; Roaming'!F7" display="'Internatnl Calls, SMS &amp; Roaming'!F7" xr:uid="{00000000-0004-0000-0100-000029000000}"/>
    <hyperlink ref="B238:B259" location="'Internatnl Calls, SMS &amp; Roaming'!F31" display="'Internatnl Calls, SMS &amp; Roaming'!F31" xr:uid="{00000000-0004-0000-0100-00002A000000}"/>
    <hyperlink ref="B313" location="'LCR &amp; Fixed To Mobile '!A1" display="'LCR &amp; Fixed To Mobile '!A1" xr:uid="{00000000-0004-0000-0100-00002B000000}"/>
    <hyperlink ref="B315" location="'LCR &amp; Fixed To Mobile '!A1" display="'LCR &amp; Fixed To Mobile '!A1" xr:uid="{00000000-0004-0000-0100-00002C000000}"/>
    <hyperlink ref="B319:B320" location="'LCR &amp; Fixed To Mobile '!A1" display="'LCR &amp; Fixed To Mobile '!A1" xr:uid="{00000000-0004-0000-0100-00002D000000}"/>
    <hyperlink ref="B263:B284" location="'Internatnl Calls, SMS &amp; Roaming'!F31" display="'Internatnl Calls, SMS &amp; Roaming'!F31" xr:uid="{00000000-0004-0000-0100-00002E000000}"/>
    <hyperlink ref="B288:B309" location="'Standard Add-Ons'!F31" display="'Standard Add-Ons'!F31" xr:uid="{00000000-0004-0000-0100-00002F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tint="-0.499984740745262"/>
  </sheetPr>
  <dimension ref="A1:H18"/>
  <sheetViews>
    <sheetView showGridLines="0" zoomScale="85" zoomScaleNormal="85" workbookViewId="0"/>
  </sheetViews>
  <sheetFormatPr defaultRowHeight="14.4" x14ac:dyDescent="0.3"/>
  <cols>
    <col min="1" max="1" width="3.33203125" customWidth="1"/>
    <col min="2" max="2" width="7.6640625" customWidth="1"/>
    <col min="3" max="3" width="21.6640625" customWidth="1"/>
    <col min="4" max="4" width="37.5546875" customWidth="1"/>
    <col min="5" max="6" width="30.44140625" customWidth="1"/>
    <col min="7" max="7" width="18.6640625" customWidth="1"/>
    <col min="8" max="8" width="13.5546875" customWidth="1"/>
  </cols>
  <sheetData>
    <row r="1" spans="1:8" ht="41.7" customHeight="1" thickBot="1" x14ac:dyDescent="0.35"/>
    <row r="2" spans="1:8" ht="17.7" customHeight="1" thickBot="1" x14ac:dyDescent="0.35">
      <c r="E2" s="226" t="s">
        <v>75</v>
      </c>
      <c r="F2" s="347" t="str">
        <f>IF(A15&lt;&gt;0,"Yet to be Completed","Completed")</f>
        <v>Yet to be Completed</v>
      </c>
    </row>
    <row r="3" spans="1:8" ht="24.6" customHeight="1" thickBot="1" x14ac:dyDescent="0.35">
      <c r="E3" s="70" t="str">
        <f>IF(E5="","A Handset Manufacturer &amp; Model Must Be Stated In Cell E5 below","")</f>
        <v>A Handset Manufacturer &amp; Model Must Be Stated In Cell E5 below</v>
      </c>
    </row>
    <row r="4" spans="1:8" ht="21.6" thickBot="1" x14ac:dyDescent="0.45">
      <c r="A4" s="174"/>
      <c r="B4" s="390" t="s">
        <v>312</v>
      </c>
      <c r="C4" s="391"/>
      <c r="D4" s="391"/>
      <c r="E4" s="391"/>
      <c r="F4" s="392"/>
    </row>
    <row r="5" spans="1:8" ht="21.6" thickBot="1" x14ac:dyDescent="0.45">
      <c r="A5" s="174" t="str">
        <f t="shared" ref="A5" si="0">IF(E5="","x","")</f>
        <v>x</v>
      </c>
      <c r="B5" s="36"/>
      <c r="C5" s="56"/>
      <c r="D5" s="69" t="s">
        <v>313</v>
      </c>
      <c r="E5" s="397"/>
      <c r="F5" s="398"/>
    </row>
    <row r="6" spans="1:8" ht="47.4" thickBot="1" x14ac:dyDescent="0.35">
      <c r="A6" s="174"/>
      <c r="B6" s="1" t="s">
        <v>314</v>
      </c>
      <c r="C6" s="222" t="s">
        <v>315</v>
      </c>
      <c r="D6" s="223" t="s">
        <v>316</v>
      </c>
      <c r="E6" s="224" t="s">
        <v>317</v>
      </c>
      <c r="F6" s="225" t="s">
        <v>41</v>
      </c>
    </row>
    <row r="7" spans="1:8" ht="31.8" thickBot="1" x14ac:dyDescent="0.35">
      <c r="A7" s="174" t="str">
        <f>IF(OR(E7="",F7=""),"x","")</f>
        <v>x</v>
      </c>
      <c r="B7" s="7">
        <v>1</v>
      </c>
      <c r="C7" s="9" t="s">
        <v>318</v>
      </c>
      <c r="D7" s="8" t="s">
        <v>319</v>
      </c>
      <c r="E7" s="242"/>
      <c r="F7" s="242"/>
    </row>
    <row r="8" spans="1:8" ht="37.200000000000003" thickBot="1" x14ac:dyDescent="0.35">
      <c r="A8" s="174"/>
      <c r="B8" s="226"/>
      <c r="C8" s="226"/>
      <c r="D8" s="226" t="s">
        <v>320</v>
      </c>
      <c r="E8" s="226" t="s">
        <v>321</v>
      </c>
      <c r="F8" s="226" t="s">
        <v>46</v>
      </c>
      <c r="G8" s="226" t="s">
        <v>322</v>
      </c>
      <c r="H8" s="226" t="s">
        <v>323</v>
      </c>
    </row>
    <row r="9" spans="1:8" ht="15.6" x14ac:dyDescent="0.3">
      <c r="A9" s="174" t="str">
        <f t="shared" ref="A9:A14" si="1">IF(OR(E9="",F9=""),"x","")</f>
        <v>x</v>
      </c>
      <c r="B9" s="393">
        <v>2</v>
      </c>
      <c r="C9" s="395" t="s">
        <v>324</v>
      </c>
      <c r="D9" s="5" t="s">
        <v>325</v>
      </c>
      <c r="E9" s="243"/>
      <c r="F9" s="243"/>
      <c r="G9" s="317">
        <v>0.1</v>
      </c>
      <c r="H9" s="316">
        <f>F9*G9</f>
        <v>0</v>
      </c>
    </row>
    <row r="10" spans="1:8" ht="15.6" x14ac:dyDescent="0.3">
      <c r="A10" s="174" t="str">
        <f t="shared" si="1"/>
        <v>x</v>
      </c>
      <c r="B10" s="393"/>
      <c r="C10" s="395"/>
      <c r="D10" s="2" t="s">
        <v>326</v>
      </c>
      <c r="E10" s="244"/>
      <c r="F10" s="244"/>
      <c r="G10" s="318">
        <v>0.1</v>
      </c>
      <c r="H10" s="316">
        <f t="shared" ref="H10:H14" si="2">F10*G10</f>
        <v>0</v>
      </c>
    </row>
    <row r="11" spans="1:8" ht="14.7" customHeight="1" x14ac:dyDescent="0.3">
      <c r="A11" s="174" t="str">
        <f t="shared" si="1"/>
        <v>x</v>
      </c>
      <c r="B11" s="393"/>
      <c r="C11" s="395"/>
      <c r="D11" s="4" t="s">
        <v>327</v>
      </c>
      <c r="E11" s="244"/>
      <c r="F11" s="244"/>
      <c r="G11" s="319">
        <v>1</v>
      </c>
      <c r="H11" s="316">
        <f t="shared" si="2"/>
        <v>0</v>
      </c>
    </row>
    <row r="12" spans="1:8" ht="15.6" x14ac:dyDescent="0.3">
      <c r="A12" s="174" t="str">
        <f t="shared" si="1"/>
        <v>x</v>
      </c>
      <c r="B12" s="393"/>
      <c r="C12" s="395"/>
      <c r="D12" s="2" t="s">
        <v>328</v>
      </c>
      <c r="E12" s="244"/>
      <c r="F12" s="244"/>
      <c r="G12" s="318">
        <v>0.05</v>
      </c>
      <c r="H12" s="316">
        <f t="shared" si="2"/>
        <v>0</v>
      </c>
    </row>
    <row r="13" spans="1:8" ht="15.6" x14ac:dyDescent="0.3">
      <c r="A13" s="174" t="str">
        <f t="shared" si="1"/>
        <v>x</v>
      </c>
      <c r="B13" s="393"/>
      <c r="C13" s="395"/>
      <c r="D13" s="4" t="s">
        <v>329</v>
      </c>
      <c r="E13" s="342"/>
      <c r="F13" s="342"/>
      <c r="G13" s="318">
        <v>0.05</v>
      </c>
      <c r="H13" s="316">
        <f t="shared" si="2"/>
        <v>0</v>
      </c>
    </row>
    <row r="14" spans="1:8" ht="16.2" thickBot="1" x14ac:dyDescent="0.35">
      <c r="A14" s="174" t="str">
        <f t="shared" si="1"/>
        <v>x</v>
      </c>
      <c r="B14" s="394"/>
      <c r="C14" s="396"/>
      <c r="D14" s="3" t="s">
        <v>330</v>
      </c>
      <c r="E14" s="245"/>
      <c r="F14" s="245"/>
      <c r="G14" s="320">
        <v>0.05</v>
      </c>
      <c r="H14" s="321">
        <f t="shared" si="2"/>
        <v>0</v>
      </c>
    </row>
    <row r="15" spans="1:8" ht="16.2" thickBot="1" x14ac:dyDescent="0.35">
      <c r="A15" s="175">
        <f>COUNTIF(A4:A14,"x")</f>
        <v>8</v>
      </c>
      <c r="D15" s="399" t="s">
        <v>331</v>
      </c>
      <c r="E15" s="400"/>
      <c r="F15" s="400"/>
      <c r="G15" s="401"/>
      <c r="H15" s="322">
        <f>SUM(H9:H14)</f>
        <v>0</v>
      </c>
    </row>
    <row r="17" spans="3:3" x14ac:dyDescent="0.3">
      <c r="C17" t="s">
        <v>332</v>
      </c>
    </row>
    <row r="18" spans="3:3" x14ac:dyDescent="0.3">
      <c r="C18" t="s">
        <v>333</v>
      </c>
    </row>
  </sheetData>
  <mergeCells count="5">
    <mergeCell ref="B4:F4"/>
    <mergeCell ref="B9:B14"/>
    <mergeCell ref="C9:C14"/>
    <mergeCell ref="E5:F5"/>
    <mergeCell ref="D15:G15"/>
  </mergeCells>
  <conditionalFormatting sqref="E5:F5">
    <cfRule type="expression" dxfId="133" priority="11">
      <formula>$E$5&lt;&gt;""</formula>
    </cfRule>
  </conditionalFormatting>
  <conditionalFormatting sqref="E7:F7 E9:F14">
    <cfRule type="expression" dxfId="132" priority="9">
      <formula>E7&lt;&gt;""</formula>
    </cfRule>
  </conditionalFormatting>
  <conditionalFormatting sqref="F2">
    <cfRule type="expression" dxfId="131" priority="1">
      <formula>F2="Completed"</formula>
    </cfRule>
    <cfRule type="expression" dxfId="130" priority="2">
      <formula>F2="Yet to be Completed"</formula>
    </cfRule>
  </conditionalFormatting>
  <dataValidations count="3">
    <dataValidation type="decimal" allowBlank="1" showInputMessage="1" showErrorMessage="1" errorTitle="Invalid Format" error="Only positive numeric values can be entered in this cell - negative numbers, letters, special characters, etc. should not be entered" sqref="E7:F7 F9:F14" xr:uid="{00000000-0002-0000-0200-000000000000}">
      <formula1>0</formula1>
      <formula2>1000000</formula2>
    </dataValidation>
    <dataValidation type="textLength" allowBlank="1" showInputMessage="1" showErrorMessage="1" errorTitle="Invalid Entry" error="Only text (between 5 and 50 characters) can be entered in this cell" sqref="E5:F5" xr:uid="{00000000-0002-0000-0200-000001000000}">
      <formula1>5</formula1>
      <formula2>50</formula2>
    </dataValidation>
    <dataValidation allowBlank="1" showInputMessage="1" showErrorMessage="1" errorTitle="Invalid Format" error="Only positive numeric values can be entered in this cell - negative numbers, letters, special characters, etc. should not be entered" sqref="E9:E14" xr:uid="{00000000-0002-0000-0200-000002000000}"/>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3" tint="-0.499984740745262"/>
  </sheetPr>
  <dimension ref="A1:H22"/>
  <sheetViews>
    <sheetView showGridLines="0" zoomScale="85" zoomScaleNormal="85" workbookViewId="0"/>
  </sheetViews>
  <sheetFormatPr defaultRowHeight="14.4" x14ac:dyDescent="0.3"/>
  <cols>
    <col min="1" max="1" width="2.6640625" customWidth="1"/>
    <col min="2" max="2" width="7.5546875" customWidth="1"/>
    <col min="3" max="3" width="21.6640625" customWidth="1"/>
    <col min="4" max="4" width="37.5546875" customWidth="1"/>
    <col min="5" max="6" width="30.44140625" customWidth="1"/>
    <col min="7" max="7" width="24.44140625" customWidth="1"/>
    <col min="8" max="8" width="20.6640625" customWidth="1"/>
  </cols>
  <sheetData>
    <row r="1" spans="1:8" ht="36.6" customHeight="1" thickBot="1" x14ac:dyDescent="0.35"/>
    <row r="2" spans="1:8" ht="16.2" thickBot="1" x14ac:dyDescent="0.35">
      <c r="G2" s="226" t="s">
        <v>75</v>
      </c>
      <c r="H2" s="349" t="str">
        <f>IF(A19&lt;&gt;0,"Yet to be Completed","Completed")</f>
        <v>Yet to be Completed</v>
      </c>
    </row>
    <row r="3" spans="1:8" ht="29.7" customHeight="1" thickBot="1" x14ac:dyDescent="0.35">
      <c r="E3" s="70" t="str">
        <f>IF(E5="","A Handset Manufacturer &amp; Model Must Be Stated In Cell E5 below","")</f>
        <v>A Handset Manufacturer &amp; Model Must Be Stated In Cell E5 below</v>
      </c>
    </row>
    <row r="4" spans="1:8" ht="29.7" customHeight="1" thickBot="1" x14ac:dyDescent="0.45">
      <c r="A4" s="174"/>
      <c r="B4" s="390" t="s">
        <v>334</v>
      </c>
      <c r="C4" s="391"/>
      <c r="D4" s="391"/>
      <c r="E4" s="391"/>
      <c r="F4" s="391"/>
      <c r="G4" s="391"/>
      <c r="H4" s="392"/>
    </row>
    <row r="5" spans="1:8" ht="21.6" thickBot="1" x14ac:dyDescent="0.45">
      <c r="A5" s="174" t="str">
        <f>IF(E5="","x","")</f>
        <v>x</v>
      </c>
      <c r="B5" s="36"/>
      <c r="C5" s="56"/>
      <c r="D5" s="69" t="s">
        <v>335</v>
      </c>
      <c r="E5" s="397"/>
      <c r="F5" s="398"/>
      <c r="G5" s="36"/>
      <c r="H5" s="71"/>
    </row>
    <row r="6" spans="1:8" ht="47.4" thickBot="1" x14ac:dyDescent="0.35">
      <c r="A6" s="174"/>
      <c r="B6" s="1" t="s">
        <v>314</v>
      </c>
      <c r="C6" s="227" t="s">
        <v>315</v>
      </c>
      <c r="D6" s="228" t="s">
        <v>316</v>
      </c>
      <c r="E6" s="227" t="s">
        <v>317</v>
      </c>
      <c r="F6" s="227" t="s">
        <v>41</v>
      </c>
      <c r="G6" s="227" t="s">
        <v>336</v>
      </c>
      <c r="H6" s="229" t="s">
        <v>337</v>
      </c>
    </row>
    <row r="7" spans="1:8" ht="31.8" thickBot="1" x14ac:dyDescent="0.35">
      <c r="A7" s="174" t="str">
        <f>IF(OR(E7="",F7="",G7="",H7=""),"x","")</f>
        <v>x</v>
      </c>
      <c r="B7" s="10">
        <v>3</v>
      </c>
      <c r="C7" s="9" t="s">
        <v>318</v>
      </c>
      <c r="D7" s="8" t="s">
        <v>319</v>
      </c>
      <c r="E7" s="247">
        <f>G7*(1-H7)</f>
        <v>0</v>
      </c>
      <c r="F7" s="242"/>
      <c r="G7" s="242"/>
      <c r="H7" s="177"/>
    </row>
    <row r="8" spans="1:8" ht="21.6" thickBot="1" x14ac:dyDescent="0.35">
      <c r="A8" s="174"/>
      <c r="B8" s="226"/>
      <c r="C8" s="226"/>
      <c r="D8" s="226" t="s">
        <v>320</v>
      </c>
      <c r="E8" s="226" t="s">
        <v>321</v>
      </c>
      <c r="F8" s="226" t="s">
        <v>46</v>
      </c>
      <c r="G8" s="226" t="s">
        <v>322</v>
      </c>
      <c r="H8" s="226" t="s">
        <v>323</v>
      </c>
    </row>
    <row r="9" spans="1:8" ht="15.6" x14ac:dyDescent="0.3">
      <c r="A9" s="174" t="str">
        <f>IF(OR(E9="",F9=""),"x","")</f>
        <v>x</v>
      </c>
      <c r="B9" s="402">
        <v>4</v>
      </c>
      <c r="C9" s="403" t="s">
        <v>324</v>
      </c>
      <c r="D9" s="2" t="s">
        <v>325</v>
      </c>
      <c r="E9" s="243"/>
      <c r="F9" s="243"/>
      <c r="G9" s="317">
        <v>1</v>
      </c>
      <c r="H9" s="316">
        <f>F9*G9</f>
        <v>0</v>
      </c>
    </row>
    <row r="10" spans="1:8" ht="15.6" x14ac:dyDescent="0.3">
      <c r="A10" s="174" t="str">
        <f t="shared" ref="A10:A17" si="0">IF(OR(E10="",F10=""),"x","")</f>
        <v>x</v>
      </c>
      <c r="B10" s="393"/>
      <c r="C10" s="395"/>
      <c r="D10" s="2" t="s">
        <v>326</v>
      </c>
      <c r="E10" s="243"/>
      <c r="F10" s="243"/>
      <c r="G10" s="318">
        <v>0.1</v>
      </c>
      <c r="H10" s="316">
        <f t="shared" ref="H10:H12" si="1">F10*G10</f>
        <v>0</v>
      </c>
    </row>
    <row r="11" spans="1:8" ht="14.7" customHeight="1" x14ac:dyDescent="0.3">
      <c r="A11" s="174" t="str">
        <f t="shared" si="0"/>
        <v>x</v>
      </c>
      <c r="B11" s="393"/>
      <c r="C11" s="395"/>
      <c r="D11" s="2" t="s">
        <v>338</v>
      </c>
      <c r="E11" s="243"/>
      <c r="F11" s="243"/>
      <c r="G11" s="318">
        <v>1</v>
      </c>
      <c r="H11" s="316">
        <f t="shared" si="1"/>
        <v>0</v>
      </c>
    </row>
    <row r="12" spans="1:8" ht="15.6" x14ac:dyDescent="0.3">
      <c r="A12" s="174" t="str">
        <f t="shared" si="0"/>
        <v>x</v>
      </c>
      <c r="B12" s="393"/>
      <c r="C12" s="395"/>
      <c r="D12" s="2" t="s">
        <v>339</v>
      </c>
      <c r="E12" s="243"/>
      <c r="F12" s="243"/>
      <c r="G12" s="319">
        <v>0.05</v>
      </c>
      <c r="H12" s="316">
        <f t="shared" si="1"/>
        <v>0</v>
      </c>
    </row>
    <row r="13" spans="1:8" ht="15.6" customHeight="1" x14ac:dyDescent="0.3">
      <c r="A13" s="174" t="str">
        <f t="shared" si="0"/>
        <v>x</v>
      </c>
      <c r="B13" s="393"/>
      <c r="C13" s="395"/>
      <c r="D13" s="4" t="s">
        <v>340</v>
      </c>
      <c r="E13" s="243"/>
      <c r="F13" s="243"/>
      <c r="G13" s="318">
        <v>0.05</v>
      </c>
      <c r="H13" s="316">
        <f>F13*G13</f>
        <v>0</v>
      </c>
    </row>
    <row r="14" spans="1:8" ht="15.6" customHeight="1" x14ac:dyDescent="0.3">
      <c r="A14" s="174" t="str">
        <f t="shared" si="0"/>
        <v>x</v>
      </c>
      <c r="B14" s="393"/>
      <c r="C14" s="395"/>
      <c r="D14" s="4" t="s">
        <v>341</v>
      </c>
      <c r="E14" s="243"/>
      <c r="F14" s="243"/>
      <c r="G14" s="318">
        <v>0.05</v>
      </c>
      <c r="H14" s="316">
        <f t="shared" ref="H14:H16" si="2">F14*G14</f>
        <v>0</v>
      </c>
    </row>
    <row r="15" spans="1:8" ht="15.6" x14ac:dyDescent="0.3">
      <c r="A15" s="174" t="str">
        <f t="shared" si="0"/>
        <v>x</v>
      </c>
      <c r="B15" s="393"/>
      <c r="C15" s="395"/>
      <c r="D15" s="2" t="s">
        <v>328</v>
      </c>
      <c r="E15" s="243"/>
      <c r="F15" s="243"/>
      <c r="G15" s="318">
        <v>0.05</v>
      </c>
      <c r="H15" s="316">
        <f t="shared" si="2"/>
        <v>0</v>
      </c>
    </row>
    <row r="16" spans="1:8" ht="15.6" x14ac:dyDescent="0.3">
      <c r="A16" s="174" t="str">
        <f t="shared" si="0"/>
        <v>x</v>
      </c>
      <c r="B16" s="393"/>
      <c r="C16" s="395"/>
      <c r="D16" s="2" t="s">
        <v>342</v>
      </c>
      <c r="E16" s="243"/>
      <c r="F16" s="243"/>
      <c r="G16" s="319">
        <v>0.01</v>
      </c>
      <c r="H16" s="316">
        <f t="shared" si="2"/>
        <v>0</v>
      </c>
    </row>
    <row r="17" spans="1:8" ht="15.6" x14ac:dyDescent="0.3">
      <c r="A17" s="174" t="str">
        <f t="shared" si="0"/>
        <v>x</v>
      </c>
      <c r="B17" s="393"/>
      <c r="C17" s="395"/>
      <c r="D17" s="2" t="s">
        <v>330</v>
      </c>
      <c r="E17" s="243"/>
      <c r="F17" s="243"/>
      <c r="G17" s="318">
        <v>0.05</v>
      </c>
      <c r="H17" s="316">
        <f>F17*G17</f>
        <v>0</v>
      </c>
    </row>
    <row r="18" spans="1:8" ht="16.2" thickBot="1" x14ac:dyDescent="0.35">
      <c r="A18" s="174" t="str">
        <f>IF(OR(E18="",F18=""),"x","")</f>
        <v>x</v>
      </c>
      <c r="B18" s="394"/>
      <c r="C18" s="396"/>
      <c r="D18" s="3" t="s">
        <v>343</v>
      </c>
      <c r="E18" s="243"/>
      <c r="F18" s="243"/>
      <c r="G18" s="318">
        <v>0.05</v>
      </c>
      <c r="H18" s="321">
        <f>F18*G18</f>
        <v>0</v>
      </c>
    </row>
    <row r="19" spans="1:8" ht="16.2" thickBot="1" x14ac:dyDescent="0.35">
      <c r="A19" s="175">
        <f>COUNTIF(A5:A18,"x")</f>
        <v>12</v>
      </c>
      <c r="D19" s="399" t="s">
        <v>331</v>
      </c>
      <c r="E19" s="400"/>
      <c r="F19" s="400"/>
      <c r="G19" s="404"/>
      <c r="H19" s="322">
        <f>SUM(H9:H18)</f>
        <v>0</v>
      </c>
    </row>
    <row r="21" spans="1:8" x14ac:dyDescent="0.3">
      <c r="D21" t="s">
        <v>332</v>
      </c>
    </row>
    <row r="22" spans="1:8" x14ac:dyDescent="0.3">
      <c r="D22" t="s">
        <v>333</v>
      </c>
    </row>
  </sheetData>
  <mergeCells count="5">
    <mergeCell ref="B9:B18"/>
    <mergeCell ref="C9:C18"/>
    <mergeCell ref="B4:H4"/>
    <mergeCell ref="E5:F5"/>
    <mergeCell ref="D19:G19"/>
  </mergeCells>
  <conditionalFormatting sqref="E5:F5">
    <cfRule type="expression" dxfId="129" priority="7">
      <formula>$E$5&lt;&gt;""</formula>
    </cfRule>
  </conditionalFormatting>
  <conditionalFormatting sqref="E9:F18">
    <cfRule type="expression" dxfId="128" priority="3">
      <formula>E9&lt;&gt;""</formula>
    </cfRule>
    <cfRule type="expression" dxfId="127" priority="4">
      <formula>E9&gt;0</formula>
    </cfRule>
  </conditionalFormatting>
  <conditionalFormatting sqref="E7:H7">
    <cfRule type="expression" dxfId="126" priority="10">
      <formula>E7&lt;&gt;""</formula>
    </cfRule>
  </conditionalFormatting>
  <conditionalFormatting sqref="H2">
    <cfRule type="expression" dxfId="125" priority="1">
      <formula>H2="Completed"</formula>
    </cfRule>
    <cfRule type="expression" dxfId="124" priority="2">
      <formula>H2="Yet to be Completed"</formula>
    </cfRule>
  </conditionalFormatting>
  <dataValidations count="3">
    <dataValidation type="textLength" allowBlank="1" showInputMessage="1" showErrorMessage="1" errorTitle="Invalid Entry" error="Only text (between 5 and 50 characters) can be entered in this cell" sqref="E5:F5" xr:uid="{00000000-0002-0000-0300-000000000000}">
      <formula1>5</formula1>
      <formula2>50</formula2>
    </dataValidation>
    <dataValidation type="decimal" allowBlank="1" showInputMessage="1" showErrorMessage="1" errorTitle="Invalid Format" error="Only positive numeric values can be entered in this cell - negative numbers, letters, special characters, etc. should not be entered" sqref="F7:H7 F9:F18" xr:uid="{00000000-0002-0000-0300-000001000000}">
      <formula1>0</formula1>
      <formula2>1000000</formula2>
    </dataValidation>
    <dataValidation allowBlank="1" showInputMessage="1" showErrorMessage="1" errorTitle="Invalid Format" error="Only positive numeric values can be entered in this cell - negative numbers, letters, special characters, etc. should not be entered" sqref="E9:E18" xr:uid="{00000000-0002-0000-0300-000002000000}"/>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3" tint="-0.499984740745262"/>
  </sheetPr>
  <dimension ref="A1:H23"/>
  <sheetViews>
    <sheetView showGridLines="0" zoomScale="85" zoomScaleNormal="85" workbookViewId="0"/>
  </sheetViews>
  <sheetFormatPr defaultRowHeight="14.4" x14ac:dyDescent="0.3"/>
  <cols>
    <col min="1" max="1" width="3.5546875" customWidth="1"/>
    <col min="2" max="2" width="6.6640625" customWidth="1"/>
    <col min="3" max="3" width="21.6640625" customWidth="1"/>
    <col min="4" max="4" width="37.5546875" customWidth="1"/>
    <col min="5" max="6" width="30.44140625" customWidth="1"/>
    <col min="7" max="7" width="17.44140625" customWidth="1"/>
  </cols>
  <sheetData>
    <row r="1" spans="1:8" ht="39" customHeight="1" thickBot="1" x14ac:dyDescent="0.35"/>
    <row r="2" spans="1:8" ht="16.2" thickBot="1" x14ac:dyDescent="0.35">
      <c r="E2" s="226" t="s">
        <v>75</v>
      </c>
      <c r="F2" s="349" t="str">
        <f>IF(A21&lt;&gt;0,"Yet to be Completed","Completed")</f>
        <v>Yet to be Completed</v>
      </c>
    </row>
    <row r="3" spans="1:8" ht="24.6" customHeight="1" thickBot="1" x14ac:dyDescent="0.35">
      <c r="E3" s="70" t="str">
        <f>IF(E5="","A Handset Manufacturer &amp; Model Must Be Stated In Cell E5 below","")</f>
        <v>A Handset Manufacturer &amp; Model Must Be Stated In Cell E5 below</v>
      </c>
    </row>
    <row r="4" spans="1:8" ht="21.6" thickBot="1" x14ac:dyDescent="0.45">
      <c r="A4" s="178"/>
      <c r="B4" s="390" t="s">
        <v>344</v>
      </c>
      <c r="C4" s="391"/>
      <c r="D4" s="391"/>
      <c r="E4" s="391"/>
      <c r="F4" s="392"/>
    </row>
    <row r="5" spans="1:8" ht="21.6" thickBot="1" x14ac:dyDescent="0.45">
      <c r="A5" s="174" t="str">
        <f>IF(E5="","x","")</f>
        <v>x</v>
      </c>
      <c r="B5" s="36"/>
      <c r="C5" s="56"/>
      <c r="D5" s="69" t="s">
        <v>313</v>
      </c>
      <c r="E5" s="397"/>
      <c r="F5" s="398"/>
    </row>
    <row r="6" spans="1:8" ht="47.4" thickBot="1" x14ac:dyDescent="0.35">
      <c r="A6" s="178"/>
      <c r="B6" s="1" t="s">
        <v>314</v>
      </c>
      <c r="C6" s="230" t="s">
        <v>315</v>
      </c>
      <c r="D6" s="231" t="s">
        <v>316</v>
      </c>
      <c r="E6" s="227" t="s">
        <v>317</v>
      </c>
      <c r="F6" s="229" t="s">
        <v>41</v>
      </c>
    </row>
    <row r="7" spans="1:8" ht="31.8" thickBot="1" x14ac:dyDescent="0.35">
      <c r="A7" s="174" t="str">
        <f>IF(OR(E7="",F7=""),"x","")</f>
        <v>x</v>
      </c>
      <c r="B7" s="6">
        <v>5</v>
      </c>
      <c r="C7" s="9" t="s">
        <v>318</v>
      </c>
      <c r="D7" s="8" t="s">
        <v>319</v>
      </c>
      <c r="E7" s="242"/>
      <c r="F7" s="242"/>
    </row>
    <row r="8" spans="1:8" ht="37.200000000000003" thickBot="1" x14ac:dyDescent="0.35">
      <c r="A8" s="174"/>
      <c r="B8" s="226"/>
      <c r="C8" s="226"/>
      <c r="D8" s="226" t="s">
        <v>320</v>
      </c>
      <c r="E8" s="226" t="s">
        <v>321</v>
      </c>
      <c r="F8" s="226" t="s">
        <v>46</v>
      </c>
      <c r="G8" s="226" t="s">
        <v>322</v>
      </c>
      <c r="H8" s="226" t="s">
        <v>323</v>
      </c>
    </row>
    <row r="9" spans="1:8" ht="15.6" x14ac:dyDescent="0.3">
      <c r="A9" s="174" t="str">
        <f>IF(OR(E9="",F9=""),"x","")</f>
        <v>x</v>
      </c>
      <c r="B9" s="402">
        <v>6</v>
      </c>
      <c r="C9" s="403" t="s">
        <v>324</v>
      </c>
      <c r="D9" s="2" t="s">
        <v>325</v>
      </c>
      <c r="E9" s="243"/>
      <c r="F9" s="243"/>
      <c r="G9" s="317">
        <v>1</v>
      </c>
      <c r="H9" s="316">
        <f>F9*G9</f>
        <v>0</v>
      </c>
    </row>
    <row r="10" spans="1:8" ht="15.6" x14ac:dyDescent="0.3">
      <c r="A10" s="174" t="str">
        <f t="shared" ref="A10:A20" si="0">IF(OR(E10="",F10=""),"x","")</f>
        <v>x</v>
      </c>
      <c r="B10" s="393"/>
      <c r="C10" s="395"/>
      <c r="D10" s="2" t="s">
        <v>326</v>
      </c>
      <c r="E10" s="243"/>
      <c r="F10" s="243"/>
      <c r="G10" s="318">
        <v>0.1</v>
      </c>
      <c r="H10" s="316">
        <f t="shared" ref="H10:H15" si="1">F10*G10</f>
        <v>0</v>
      </c>
    </row>
    <row r="11" spans="1:8" ht="14.7" customHeight="1" x14ac:dyDescent="0.3">
      <c r="A11" s="174" t="str">
        <f t="shared" si="0"/>
        <v>x</v>
      </c>
      <c r="B11" s="393"/>
      <c r="C11" s="395"/>
      <c r="D11" s="2" t="s">
        <v>345</v>
      </c>
      <c r="E11" s="243"/>
      <c r="F11" s="243"/>
      <c r="G11" s="319">
        <v>0.85</v>
      </c>
      <c r="H11" s="316">
        <f t="shared" si="1"/>
        <v>0</v>
      </c>
    </row>
    <row r="12" spans="1:8" ht="15.6" customHeight="1" x14ac:dyDescent="0.3">
      <c r="A12" s="174" t="str">
        <f t="shared" si="0"/>
        <v>x</v>
      </c>
      <c r="B12" s="393"/>
      <c r="C12" s="395"/>
      <c r="D12" s="2" t="s">
        <v>346</v>
      </c>
      <c r="E12" s="243"/>
      <c r="F12" s="243"/>
      <c r="G12" s="318">
        <v>0.1</v>
      </c>
      <c r="H12" s="316">
        <f t="shared" si="1"/>
        <v>0</v>
      </c>
    </row>
    <row r="13" spans="1:8" ht="15.6" customHeight="1" x14ac:dyDescent="0.3">
      <c r="A13" s="174" t="str">
        <f t="shared" si="0"/>
        <v>x</v>
      </c>
      <c r="B13" s="393"/>
      <c r="C13" s="395"/>
      <c r="D13" s="2" t="s">
        <v>347</v>
      </c>
      <c r="E13" s="243"/>
      <c r="F13" s="243"/>
      <c r="G13" s="318">
        <v>0.05</v>
      </c>
      <c r="H13" s="316">
        <f t="shared" si="1"/>
        <v>0</v>
      </c>
    </row>
    <row r="14" spans="1:8" ht="14.7" customHeight="1" x14ac:dyDescent="0.3">
      <c r="A14" s="174" t="str">
        <f t="shared" si="0"/>
        <v>x</v>
      </c>
      <c r="B14" s="393"/>
      <c r="C14" s="395"/>
      <c r="D14" s="2" t="s">
        <v>338</v>
      </c>
      <c r="E14" s="243"/>
      <c r="F14" s="243"/>
      <c r="G14" s="318">
        <v>1</v>
      </c>
      <c r="H14" s="316">
        <f t="shared" si="1"/>
        <v>0</v>
      </c>
    </row>
    <row r="15" spans="1:8" ht="15.6" x14ac:dyDescent="0.3">
      <c r="A15" s="174" t="str">
        <f t="shared" si="0"/>
        <v>x</v>
      </c>
      <c r="B15" s="393"/>
      <c r="C15" s="395"/>
      <c r="D15" s="2" t="s">
        <v>339</v>
      </c>
      <c r="E15" s="243"/>
      <c r="F15" s="243"/>
      <c r="G15" s="319">
        <v>0.05</v>
      </c>
      <c r="H15" s="316">
        <f t="shared" si="1"/>
        <v>0</v>
      </c>
    </row>
    <row r="16" spans="1:8" ht="15.6" customHeight="1" x14ac:dyDescent="0.3">
      <c r="A16" s="174" t="str">
        <f t="shared" si="0"/>
        <v>x</v>
      </c>
      <c r="B16" s="393"/>
      <c r="C16" s="395"/>
      <c r="D16" s="4" t="s">
        <v>340</v>
      </c>
      <c r="E16" s="243"/>
      <c r="F16" s="243"/>
      <c r="G16" s="318">
        <v>0.05</v>
      </c>
      <c r="H16" s="316">
        <f>F16*G16</f>
        <v>0</v>
      </c>
    </row>
    <row r="17" spans="1:8" ht="15.6" customHeight="1" x14ac:dyDescent="0.3">
      <c r="A17" s="174" t="str">
        <f t="shared" si="0"/>
        <v>x</v>
      </c>
      <c r="B17" s="393"/>
      <c r="C17" s="395"/>
      <c r="D17" s="4" t="s">
        <v>348</v>
      </c>
      <c r="E17" s="243"/>
      <c r="F17" s="243"/>
      <c r="G17" s="318">
        <v>0.05</v>
      </c>
      <c r="H17" s="316">
        <f t="shared" ref="H17:H19" si="2">F17*G17</f>
        <v>0</v>
      </c>
    </row>
    <row r="18" spans="1:8" ht="15.6" x14ac:dyDescent="0.3">
      <c r="A18" s="174" t="str">
        <f t="shared" si="0"/>
        <v>x</v>
      </c>
      <c r="B18" s="393"/>
      <c r="C18" s="395"/>
      <c r="D18" s="2" t="s">
        <v>328</v>
      </c>
      <c r="E18" s="243"/>
      <c r="F18" s="243"/>
      <c r="G18" s="318">
        <v>0.05</v>
      </c>
      <c r="H18" s="316">
        <f t="shared" si="2"/>
        <v>0</v>
      </c>
    </row>
    <row r="19" spans="1:8" ht="15.6" x14ac:dyDescent="0.3">
      <c r="A19" s="174" t="str">
        <f t="shared" si="0"/>
        <v>x</v>
      </c>
      <c r="B19" s="393"/>
      <c r="C19" s="395"/>
      <c r="D19" s="2" t="s">
        <v>342</v>
      </c>
      <c r="E19" s="243"/>
      <c r="F19" s="243"/>
      <c r="G19" s="319">
        <v>0.01</v>
      </c>
      <c r="H19" s="316">
        <f t="shared" si="2"/>
        <v>0</v>
      </c>
    </row>
    <row r="20" spans="1:8" ht="16.2" thickBot="1" x14ac:dyDescent="0.35">
      <c r="A20" s="174" t="str">
        <f t="shared" si="0"/>
        <v>x</v>
      </c>
      <c r="B20" s="394"/>
      <c r="C20" s="396"/>
      <c r="D20" s="2" t="s">
        <v>330</v>
      </c>
      <c r="E20" s="243"/>
      <c r="F20" s="243"/>
      <c r="G20" s="318">
        <v>0.05</v>
      </c>
      <c r="H20" s="316">
        <f>F20*G20</f>
        <v>0</v>
      </c>
    </row>
    <row r="21" spans="1:8" ht="16.2" thickBot="1" x14ac:dyDescent="0.35">
      <c r="A21" s="175">
        <f>COUNTIF(A5:A20,"x")</f>
        <v>14</v>
      </c>
      <c r="D21" s="399" t="s">
        <v>331</v>
      </c>
      <c r="E21" s="400"/>
      <c r="F21" s="400"/>
      <c r="G21" s="404"/>
      <c r="H21" s="322">
        <f>SUM(H9:H20)</f>
        <v>0</v>
      </c>
    </row>
    <row r="22" spans="1:8" x14ac:dyDescent="0.3">
      <c r="D22" t="s">
        <v>332</v>
      </c>
    </row>
    <row r="23" spans="1:8" x14ac:dyDescent="0.3">
      <c r="D23" t="s">
        <v>333</v>
      </c>
    </row>
  </sheetData>
  <mergeCells count="5">
    <mergeCell ref="D21:G21"/>
    <mergeCell ref="B4:F4"/>
    <mergeCell ref="E5:F5"/>
    <mergeCell ref="B9:B20"/>
    <mergeCell ref="C9:C20"/>
  </mergeCells>
  <conditionalFormatting sqref="E5:F5">
    <cfRule type="expression" dxfId="123" priority="7">
      <formula>$E$5&lt;&gt;""</formula>
    </cfRule>
  </conditionalFormatting>
  <conditionalFormatting sqref="E7:F7 E9:F20">
    <cfRule type="expression" dxfId="122" priority="10">
      <formula>E7&lt;&gt;""</formula>
    </cfRule>
    <cfRule type="expression" dxfId="121" priority="13">
      <formula>E7&gt;0</formula>
    </cfRule>
  </conditionalFormatting>
  <conditionalFormatting sqref="F2">
    <cfRule type="expression" dxfId="120" priority="1">
      <formula>F2="Completed"</formula>
    </cfRule>
    <cfRule type="expression" dxfId="119" priority="2">
      <formula>F2="Yet to be Completed"</formula>
    </cfRule>
  </conditionalFormatting>
  <dataValidations count="3">
    <dataValidation type="decimal" allowBlank="1" showInputMessage="1" showErrorMessage="1" errorTitle="Invalid Format" error="Only positive numeric values can be entered in this cell - negative numbers, letters, special characters, etc. should not be entered" sqref="E7:F7 F9:F20" xr:uid="{00000000-0002-0000-0400-000000000000}">
      <formula1>0</formula1>
      <formula2>1000000</formula2>
    </dataValidation>
    <dataValidation type="textLength" allowBlank="1" showInputMessage="1" showErrorMessage="1" errorTitle="Invalid Entry" error="Only text (between 5 and 50 characters) can be entered in this cell" sqref="E5:F5" xr:uid="{00000000-0002-0000-0400-000001000000}">
      <formula1>5</formula1>
      <formula2>50</formula2>
    </dataValidation>
    <dataValidation allowBlank="1" showInputMessage="1" showErrorMessage="1" errorTitle="Invalid Format" error="Only positive numeric values can be entered in this cell - negative numbers, letters, special characters, etc. should not be entered" sqref="E9:E20" xr:uid="{00000000-0002-0000-0400-000002000000}"/>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499984740745262"/>
  </sheetPr>
  <dimension ref="A1:H25"/>
  <sheetViews>
    <sheetView showGridLines="0" zoomScale="85" zoomScaleNormal="85" workbookViewId="0"/>
  </sheetViews>
  <sheetFormatPr defaultRowHeight="14.4" x14ac:dyDescent="0.3"/>
  <cols>
    <col min="1" max="1" width="3.6640625" style="174" customWidth="1"/>
    <col min="2" max="2" width="7.6640625" customWidth="1"/>
    <col min="3" max="3" width="21.6640625" customWidth="1"/>
    <col min="4" max="4" width="37.5546875" customWidth="1"/>
    <col min="5" max="6" width="30.44140625" customWidth="1"/>
    <col min="7" max="8" width="23.6640625" customWidth="1"/>
  </cols>
  <sheetData>
    <row r="1" spans="1:8" ht="51" customHeight="1" thickBot="1" x14ac:dyDescent="0.35"/>
    <row r="2" spans="1:8" ht="16.2" thickBot="1" x14ac:dyDescent="0.35">
      <c r="E2" s="226" t="s">
        <v>75</v>
      </c>
      <c r="F2" s="349" t="str">
        <f>IF(A22&lt;&gt;0,"Yet to be Completed","Completed")</f>
        <v>Yet to be Completed</v>
      </c>
    </row>
    <row r="3" spans="1:8" ht="28.2" customHeight="1" thickBot="1" x14ac:dyDescent="0.35">
      <c r="E3" s="70" t="str">
        <f>IF(E5="","A Handset Manufacturer &amp; Model Must Be Stated In Cell E5 below","")</f>
        <v>A Handset Manufacturer &amp; Model Must Be Stated In Cell E5 below</v>
      </c>
    </row>
    <row r="4" spans="1:8" ht="21.6" thickBot="1" x14ac:dyDescent="0.45">
      <c r="A4" s="43"/>
      <c r="B4" s="390" t="s">
        <v>349</v>
      </c>
      <c r="C4" s="391"/>
      <c r="D4" s="391"/>
      <c r="E4" s="391"/>
      <c r="F4" s="392"/>
    </row>
    <row r="5" spans="1:8" ht="21.6" thickBot="1" x14ac:dyDescent="0.45">
      <c r="A5" s="174" t="str">
        <f>IF(E5="","x","")</f>
        <v>x</v>
      </c>
      <c r="B5" s="36"/>
      <c r="C5" s="56"/>
      <c r="D5" s="69" t="s">
        <v>313</v>
      </c>
      <c r="E5" s="397"/>
      <c r="F5" s="398"/>
      <c r="G5" s="36"/>
      <c r="H5" s="71"/>
    </row>
    <row r="6" spans="1:8" ht="64.95" customHeight="1" thickBot="1" x14ac:dyDescent="0.35">
      <c r="B6" s="72" t="s">
        <v>314</v>
      </c>
      <c r="C6" s="227" t="s">
        <v>315</v>
      </c>
      <c r="D6" s="227" t="s">
        <v>316</v>
      </c>
      <c r="E6" s="227" t="s">
        <v>317</v>
      </c>
      <c r="F6" s="227" t="s">
        <v>41</v>
      </c>
      <c r="G6" s="227" t="s">
        <v>336</v>
      </c>
      <c r="H6" s="227" t="s">
        <v>337</v>
      </c>
    </row>
    <row r="7" spans="1:8" ht="31.2" x14ac:dyDescent="0.3">
      <c r="A7" s="174" t="str">
        <f>IF(OR(E7="",F7=""),"x","")</f>
        <v>x</v>
      </c>
      <c r="B7" s="6">
        <v>7</v>
      </c>
      <c r="C7" s="9" t="s">
        <v>318</v>
      </c>
      <c r="D7" s="8" t="s">
        <v>319</v>
      </c>
      <c r="E7" s="345">
        <f>G7*(1-H7)</f>
        <v>0</v>
      </c>
      <c r="F7" s="242"/>
      <c r="G7" s="242"/>
      <c r="H7" s="177"/>
    </row>
    <row r="8" spans="1:8" ht="21.6" thickBot="1" x14ac:dyDescent="0.35">
      <c r="B8" s="226"/>
      <c r="C8" s="226"/>
      <c r="D8" s="226" t="s">
        <v>320</v>
      </c>
      <c r="E8" s="226" t="s">
        <v>321</v>
      </c>
      <c r="F8" s="226" t="s">
        <v>46</v>
      </c>
      <c r="G8" s="226" t="s">
        <v>322</v>
      </c>
      <c r="H8" s="226" t="s">
        <v>323</v>
      </c>
    </row>
    <row r="9" spans="1:8" ht="15.6" x14ac:dyDescent="0.3">
      <c r="A9" s="174" t="str">
        <f>IF(OR(E9="",F9=""),"x","")</f>
        <v>x</v>
      </c>
      <c r="B9" s="402">
        <v>8</v>
      </c>
      <c r="C9" s="403" t="s">
        <v>324</v>
      </c>
      <c r="D9" s="2" t="s">
        <v>325</v>
      </c>
      <c r="E9" s="243"/>
      <c r="F9" s="243"/>
      <c r="G9" s="317">
        <v>1</v>
      </c>
      <c r="H9" s="316">
        <f>F9*G9</f>
        <v>0</v>
      </c>
    </row>
    <row r="10" spans="1:8" ht="15.6" x14ac:dyDescent="0.3">
      <c r="A10" s="174" t="str">
        <f t="shared" ref="A10:A21" si="0">IF(OR(E10="",F10=""),"x","")</f>
        <v>x</v>
      </c>
      <c r="B10" s="393"/>
      <c r="C10" s="395"/>
      <c r="D10" s="2" t="s">
        <v>326</v>
      </c>
      <c r="E10" s="243"/>
      <c r="F10" s="243"/>
      <c r="G10" s="318">
        <v>0.1</v>
      </c>
      <c r="H10" s="316">
        <f t="shared" ref="H10:H15" si="1">F10*G10</f>
        <v>0</v>
      </c>
    </row>
    <row r="11" spans="1:8" ht="14.7" customHeight="1" x14ac:dyDescent="0.3">
      <c r="A11" s="174" t="str">
        <f t="shared" si="0"/>
        <v>x</v>
      </c>
      <c r="B11" s="393"/>
      <c r="C11" s="395"/>
      <c r="D11" s="2" t="s">
        <v>345</v>
      </c>
      <c r="E11" s="243"/>
      <c r="F11" s="243"/>
      <c r="G11" s="319">
        <v>0.85</v>
      </c>
      <c r="H11" s="316">
        <f t="shared" si="1"/>
        <v>0</v>
      </c>
    </row>
    <row r="12" spans="1:8" ht="15.6" customHeight="1" x14ac:dyDescent="0.3">
      <c r="A12" s="174" t="str">
        <f t="shared" si="0"/>
        <v>x</v>
      </c>
      <c r="B12" s="393"/>
      <c r="C12" s="395"/>
      <c r="D12" s="2" t="s">
        <v>346</v>
      </c>
      <c r="E12" s="243"/>
      <c r="F12" s="243"/>
      <c r="G12" s="318">
        <v>0.1</v>
      </c>
      <c r="H12" s="316">
        <f t="shared" si="1"/>
        <v>0</v>
      </c>
    </row>
    <row r="13" spans="1:8" ht="15.6" customHeight="1" x14ac:dyDescent="0.3">
      <c r="A13" s="174" t="str">
        <f t="shared" si="0"/>
        <v>x</v>
      </c>
      <c r="B13" s="393"/>
      <c r="C13" s="395"/>
      <c r="D13" s="2" t="s">
        <v>347</v>
      </c>
      <c r="E13" s="243"/>
      <c r="F13" s="243"/>
      <c r="G13" s="318">
        <v>0.05</v>
      </c>
      <c r="H13" s="316">
        <f t="shared" si="1"/>
        <v>0</v>
      </c>
    </row>
    <row r="14" spans="1:8" ht="14.7" customHeight="1" x14ac:dyDescent="0.3">
      <c r="A14" s="174" t="str">
        <f t="shared" si="0"/>
        <v>x</v>
      </c>
      <c r="B14" s="393"/>
      <c r="C14" s="395"/>
      <c r="D14" s="2" t="s">
        <v>338</v>
      </c>
      <c r="E14" s="243"/>
      <c r="F14" s="243"/>
      <c r="G14" s="318">
        <v>1</v>
      </c>
      <c r="H14" s="316">
        <f t="shared" si="1"/>
        <v>0</v>
      </c>
    </row>
    <row r="15" spans="1:8" ht="15.6" x14ac:dyDescent="0.3">
      <c r="A15" s="174" t="str">
        <f t="shared" si="0"/>
        <v>x</v>
      </c>
      <c r="B15" s="393"/>
      <c r="C15" s="395"/>
      <c r="D15" s="2" t="s">
        <v>339</v>
      </c>
      <c r="E15" s="243"/>
      <c r="F15" s="243"/>
      <c r="G15" s="319">
        <v>0.05</v>
      </c>
      <c r="H15" s="316">
        <f t="shared" si="1"/>
        <v>0</v>
      </c>
    </row>
    <row r="16" spans="1:8" ht="15.6" customHeight="1" x14ac:dyDescent="0.3">
      <c r="A16" s="174" t="str">
        <f t="shared" si="0"/>
        <v>x</v>
      </c>
      <c r="B16" s="393"/>
      <c r="C16" s="395"/>
      <c r="D16" s="4" t="s">
        <v>340</v>
      </c>
      <c r="E16" s="243"/>
      <c r="F16" s="243"/>
      <c r="G16" s="318">
        <v>0.05</v>
      </c>
      <c r="H16" s="316">
        <f>F16*G16</f>
        <v>0</v>
      </c>
    </row>
    <row r="17" spans="1:8" ht="15.6" customHeight="1" x14ac:dyDescent="0.3">
      <c r="A17" s="174" t="str">
        <f t="shared" si="0"/>
        <v>x</v>
      </c>
      <c r="B17" s="393"/>
      <c r="C17" s="395"/>
      <c r="D17" s="4" t="s">
        <v>348</v>
      </c>
      <c r="E17" s="243"/>
      <c r="F17" s="243"/>
      <c r="G17" s="318">
        <v>0.05</v>
      </c>
      <c r="H17" s="316">
        <f t="shared" ref="H17:H19" si="2">F17*G17</f>
        <v>0</v>
      </c>
    </row>
    <row r="18" spans="1:8" ht="15.6" x14ac:dyDescent="0.3">
      <c r="A18" s="174" t="str">
        <f t="shared" si="0"/>
        <v>x</v>
      </c>
      <c r="B18" s="393"/>
      <c r="C18" s="395"/>
      <c r="D18" s="2" t="s">
        <v>328</v>
      </c>
      <c r="E18" s="243"/>
      <c r="F18" s="243"/>
      <c r="G18" s="318">
        <v>0.05</v>
      </c>
      <c r="H18" s="316">
        <f t="shared" si="2"/>
        <v>0</v>
      </c>
    </row>
    <row r="19" spans="1:8" ht="15.6" x14ac:dyDescent="0.3">
      <c r="A19" s="174" t="str">
        <f t="shared" si="0"/>
        <v>x</v>
      </c>
      <c r="B19" s="393"/>
      <c r="C19" s="395"/>
      <c r="D19" s="2" t="s">
        <v>342</v>
      </c>
      <c r="E19" s="243"/>
      <c r="F19" s="243"/>
      <c r="G19" s="319">
        <v>0.01</v>
      </c>
      <c r="H19" s="316">
        <f t="shared" si="2"/>
        <v>0</v>
      </c>
    </row>
    <row r="20" spans="1:8" ht="15.6" x14ac:dyDescent="0.3">
      <c r="A20" s="174" t="str">
        <f t="shared" si="0"/>
        <v>x</v>
      </c>
      <c r="B20" s="393"/>
      <c r="C20" s="395"/>
      <c r="D20" s="2" t="s">
        <v>330</v>
      </c>
      <c r="E20" s="243"/>
      <c r="F20" s="243"/>
      <c r="G20" s="318">
        <v>0.05</v>
      </c>
      <c r="H20" s="316">
        <f>F20*G20</f>
        <v>0</v>
      </c>
    </row>
    <row r="21" spans="1:8" ht="16.2" thickBot="1" x14ac:dyDescent="0.35">
      <c r="A21" s="174" t="str">
        <f t="shared" si="0"/>
        <v>x</v>
      </c>
      <c r="B21" s="394"/>
      <c r="C21" s="396"/>
      <c r="D21" s="3" t="s">
        <v>343</v>
      </c>
      <c r="E21" s="243"/>
      <c r="F21" s="243"/>
      <c r="G21" s="318">
        <v>0.05</v>
      </c>
      <c r="H21" s="321">
        <f>F21*G21</f>
        <v>0</v>
      </c>
    </row>
    <row r="22" spans="1:8" ht="16.2" thickBot="1" x14ac:dyDescent="0.35">
      <c r="A22" s="175">
        <f>COUNTIF(A5:A21,"x")</f>
        <v>15</v>
      </c>
      <c r="D22" s="399" t="s">
        <v>331</v>
      </c>
      <c r="E22" s="400"/>
      <c r="F22" s="400"/>
      <c r="G22" s="404"/>
      <c r="H22" s="322">
        <f>SUM(H9:H21)</f>
        <v>0</v>
      </c>
    </row>
    <row r="24" spans="1:8" x14ac:dyDescent="0.3">
      <c r="D24" t="s">
        <v>332</v>
      </c>
    </row>
    <row r="25" spans="1:8" x14ac:dyDescent="0.3">
      <c r="D25" t="s">
        <v>333</v>
      </c>
    </row>
  </sheetData>
  <mergeCells count="5">
    <mergeCell ref="B4:F4"/>
    <mergeCell ref="B9:B21"/>
    <mergeCell ref="C9:C21"/>
    <mergeCell ref="E5:F5"/>
    <mergeCell ref="D22:G22"/>
  </mergeCells>
  <conditionalFormatting sqref="E5:F5">
    <cfRule type="expression" dxfId="118" priority="7">
      <formula>$E$5&lt;&gt;""</formula>
    </cfRule>
  </conditionalFormatting>
  <conditionalFormatting sqref="E9:F21">
    <cfRule type="expression" dxfId="117" priority="15">
      <formula>E9&lt;&gt;""</formula>
    </cfRule>
    <cfRule type="expression" dxfId="116" priority="16">
      <formula>E9&gt;0</formula>
    </cfRule>
  </conditionalFormatting>
  <conditionalFormatting sqref="E7:G7">
    <cfRule type="expression" dxfId="115" priority="2">
      <formula>E7&gt;0</formula>
    </cfRule>
  </conditionalFormatting>
  <conditionalFormatting sqref="E7:H7">
    <cfRule type="expression" dxfId="114" priority="1">
      <formula>E7&lt;&gt;""</formula>
    </cfRule>
  </conditionalFormatting>
  <conditionalFormatting sqref="F2">
    <cfRule type="expression" dxfId="113" priority="3">
      <formula>F2="Completed"</formula>
    </cfRule>
    <cfRule type="expression" dxfId="112" priority="4">
      <formula>F2="Yet to be Completed"</formula>
    </cfRule>
  </conditionalFormatting>
  <dataValidations count="3">
    <dataValidation type="decimal" allowBlank="1" showInputMessage="1" showErrorMessage="1" errorTitle="Invalid Format" error="Only positive numeric values can be entered in this cell - negative numbers, letters, special characters, etc. should not be entered" sqref="E7:H7 F9:F21" xr:uid="{00000000-0002-0000-0500-000000000000}">
      <formula1>0</formula1>
      <formula2>1000000</formula2>
    </dataValidation>
    <dataValidation type="textLength" allowBlank="1" showInputMessage="1" showErrorMessage="1" errorTitle="Invalid Entry" error="Only text (between 5 and 50 characters) can be entered in this cell" sqref="E5:F5" xr:uid="{00000000-0002-0000-0500-000001000000}">
      <formula1>5</formula1>
      <formula2>50</formula2>
    </dataValidation>
    <dataValidation allowBlank="1" showInputMessage="1" showErrorMessage="1" errorTitle="Invalid Format" error="Only positive numeric values can be entered in this cell - negative numbers, letters, special characters, etc. should not be entered" sqref="E9:E21" xr:uid="{00000000-0002-0000-0500-000002000000}"/>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3" tint="-0.499984740745262"/>
  </sheetPr>
  <dimension ref="A1:H25"/>
  <sheetViews>
    <sheetView showGridLines="0" zoomScale="85" zoomScaleNormal="85" workbookViewId="0"/>
  </sheetViews>
  <sheetFormatPr defaultRowHeight="14.4" x14ac:dyDescent="0.3"/>
  <cols>
    <col min="1" max="1" width="2.6640625" customWidth="1"/>
    <col min="2" max="2" width="8.6640625" customWidth="1"/>
    <col min="3" max="3" width="21.6640625" customWidth="1"/>
    <col min="4" max="4" width="37.5546875" customWidth="1"/>
    <col min="5" max="6" width="30.44140625" customWidth="1"/>
    <col min="7" max="7" width="24.44140625" customWidth="1"/>
    <col min="8" max="8" width="20.6640625" customWidth="1"/>
  </cols>
  <sheetData>
    <row r="1" spans="1:8" ht="52.2" customHeight="1" thickBot="1" x14ac:dyDescent="0.35"/>
    <row r="2" spans="1:8" ht="16.2" thickBot="1" x14ac:dyDescent="0.35">
      <c r="G2" s="226" t="s">
        <v>75</v>
      </c>
      <c r="H2" s="349" t="str">
        <f>IF(A22&lt;&gt;0,"Yet to be Completed","Completed")</f>
        <v>Yet to be Completed</v>
      </c>
    </row>
    <row r="3" spans="1:8" ht="27.6" customHeight="1" thickBot="1" x14ac:dyDescent="0.35">
      <c r="E3" s="70" t="str">
        <f>IF(E5="","A Handset Manufacturer &amp; Model Must Be Stated In Cell E5 below","")</f>
        <v>A Handset Manufacturer &amp; Model Must Be Stated In Cell E5 below</v>
      </c>
    </row>
    <row r="4" spans="1:8" ht="21.6" thickBot="1" x14ac:dyDescent="0.45">
      <c r="A4" s="174"/>
      <c r="B4" s="390" t="s">
        <v>350</v>
      </c>
      <c r="C4" s="391"/>
      <c r="D4" s="391"/>
      <c r="E4" s="391"/>
      <c r="F4" s="391"/>
      <c r="G4" s="391"/>
      <c r="H4" s="392"/>
    </row>
    <row r="5" spans="1:8" ht="21.6" thickBot="1" x14ac:dyDescent="0.45">
      <c r="A5" s="174" t="str">
        <f>IF(E5="","x","")</f>
        <v>x</v>
      </c>
      <c r="B5" s="36"/>
      <c r="C5" s="56"/>
      <c r="D5" s="69" t="s">
        <v>335</v>
      </c>
      <c r="E5" s="397"/>
      <c r="F5" s="398"/>
      <c r="G5" s="36"/>
      <c r="H5" s="71"/>
    </row>
    <row r="6" spans="1:8" ht="47.4" thickBot="1" x14ac:dyDescent="0.35">
      <c r="A6" s="174"/>
      <c r="B6" s="72" t="s">
        <v>314</v>
      </c>
      <c r="C6" s="227" t="s">
        <v>315</v>
      </c>
      <c r="D6" s="227" t="s">
        <v>316</v>
      </c>
      <c r="E6" s="227" t="s">
        <v>317</v>
      </c>
      <c r="F6" s="227" t="s">
        <v>41</v>
      </c>
      <c r="G6" s="227" t="s">
        <v>336</v>
      </c>
      <c r="H6" s="227" t="s">
        <v>337</v>
      </c>
    </row>
    <row r="7" spans="1:8" ht="31.8" thickBot="1" x14ac:dyDescent="0.35">
      <c r="A7" s="174" t="str">
        <f>IF(OR(E7="",F7="",G7="",H7=""),"x","")</f>
        <v>x</v>
      </c>
      <c r="B7" s="6">
        <v>9</v>
      </c>
      <c r="C7" s="9" t="s">
        <v>318</v>
      </c>
      <c r="D7" s="8" t="s">
        <v>319</v>
      </c>
      <c r="E7" s="345">
        <f>G7*(1-H7)</f>
        <v>0</v>
      </c>
      <c r="F7" s="242"/>
      <c r="G7" s="242"/>
      <c r="H7" s="177"/>
    </row>
    <row r="8" spans="1:8" ht="21.6" thickBot="1" x14ac:dyDescent="0.35">
      <c r="A8" s="174"/>
      <c r="B8" s="226"/>
      <c r="C8" s="226"/>
      <c r="D8" s="226" t="s">
        <v>320</v>
      </c>
      <c r="E8" s="226" t="s">
        <v>321</v>
      </c>
      <c r="F8" s="226" t="s">
        <v>46</v>
      </c>
      <c r="G8" s="226" t="s">
        <v>322</v>
      </c>
      <c r="H8" s="226" t="s">
        <v>323</v>
      </c>
    </row>
    <row r="9" spans="1:8" ht="15.6" x14ac:dyDescent="0.3">
      <c r="A9" s="174" t="str">
        <f>IF(OR(E9="",F9=""),"x","")</f>
        <v>x</v>
      </c>
      <c r="B9" s="402">
        <v>10</v>
      </c>
      <c r="C9" s="403" t="s">
        <v>324</v>
      </c>
      <c r="D9" s="2" t="s">
        <v>325</v>
      </c>
      <c r="E9" s="243"/>
      <c r="F9" s="243"/>
      <c r="G9" s="317">
        <v>1</v>
      </c>
      <c r="H9" s="316">
        <f>F9*G9</f>
        <v>0</v>
      </c>
    </row>
    <row r="10" spans="1:8" ht="15.6" x14ac:dyDescent="0.3">
      <c r="A10" s="174" t="str">
        <f t="shared" ref="A10:A20" si="0">IF(OR(E10="",F10=""),"x","")</f>
        <v>x</v>
      </c>
      <c r="B10" s="393"/>
      <c r="C10" s="395"/>
      <c r="D10" s="2" t="s">
        <v>326</v>
      </c>
      <c r="E10" s="243"/>
      <c r="F10" s="243"/>
      <c r="G10" s="318">
        <v>0.1</v>
      </c>
      <c r="H10" s="316">
        <f t="shared" ref="H10:H15" si="1">F10*G10</f>
        <v>0</v>
      </c>
    </row>
    <row r="11" spans="1:8" ht="14.7" customHeight="1" x14ac:dyDescent="0.3">
      <c r="A11" s="174" t="str">
        <f t="shared" si="0"/>
        <v>x</v>
      </c>
      <c r="B11" s="393"/>
      <c r="C11" s="395"/>
      <c r="D11" s="2" t="s">
        <v>345</v>
      </c>
      <c r="E11" s="243"/>
      <c r="F11" s="243"/>
      <c r="G11" s="319">
        <v>0.85</v>
      </c>
      <c r="H11" s="316">
        <f t="shared" si="1"/>
        <v>0</v>
      </c>
    </row>
    <row r="12" spans="1:8" ht="15.6" customHeight="1" x14ac:dyDescent="0.3">
      <c r="A12" s="174" t="str">
        <f t="shared" si="0"/>
        <v>x</v>
      </c>
      <c r="B12" s="393"/>
      <c r="C12" s="395"/>
      <c r="D12" s="2" t="s">
        <v>346</v>
      </c>
      <c r="E12" s="243"/>
      <c r="F12" s="243"/>
      <c r="G12" s="318">
        <v>0.1</v>
      </c>
      <c r="H12" s="316">
        <f t="shared" si="1"/>
        <v>0</v>
      </c>
    </row>
    <row r="13" spans="1:8" ht="15.6" customHeight="1" x14ac:dyDescent="0.3">
      <c r="A13" s="174" t="str">
        <f t="shared" si="0"/>
        <v>x</v>
      </c>
      <c r="B13" s="393"/>
      <c r="C13" s="395"/>
      <c r="D13" s="2" t="s">
        <v>347</v>
      </c>
      <c r="E13" s="243"/>
      <c r="F13" s="243"/>
      <c r="G13" s="318">
        <v>0.05</v>
      </c>
      <c r="H13" s="316">
        <f t="shared" si="1"/>
        <v>0</v>
      </c>
    </row>
    <row r="14" spans="1:8" ht="14.7" customHeight="1" x14ac:dyDescent="0.3">
      <c r="A14" s="174" t="str">
        <f t="shared" si="0"/>
        <v>x</v>
      </c>
      <c r="B14" s="393"/>
      <c r="C14" s="395"/>
      <c r="D14" s="2" t="s">
        <v>338</v>
      </c>
      <c r="E14" s="243"/>
      <c r="F14" s="243"/>
      <c r="G14" s="318">
        <v>0.05</v>
      </c>
      <c r="H14" s="316">
        <f t="shared" si="1"/>
        <v>0</v>
      </c>
    </row>
    <row r="15" spans="1:8" ht="15.6" x14ac:dyDescent="0.3">
      <c r="A15" s="174" t="str">
        <f t="shared" si="0"/>
        <v>x</v>
      </c>
      <c r="B15" s="393"/>
      <c r="C15" s="395"/>
      <c r="D15" s="2" t="s">
        <v>339</v>
      </c>
      <c r="E15" s="243"/>
      <c r="F15" s="243"/>
      <c r="G15" s="319">
        <v>0.05</v>
      </c>
      <c r="H15" s="316">
        <f t="shared" si="1"/>
        <v>0</v>
      </c>
    </row>
    <row r="16" spans="1:8" ht="15.6" customHeight="1" x14ac:dyDescent="0.3">
      <c r="A16" s="174" t="str">
        <f t="shared" si="0"/>
        <v>x</v>
      </c>
      <c r="B16" s="393"/>
      <c r="C16" s="395"/>
      <c r="D16" s="4" t="s">
        <v>340</v>
      </c>
      <c r="E16" s="243"/>
      <c r="F16" s="243"/>
      <c r="G16" s="318">
        <v>0.05</v>
      </c>
      <c r="H16" s="316">
        <f>F16*G16</f>
        <v>0</v>
      </c>
    </row>
    <row r="17" spans="1:8" ht="15.6" customHeight="1" x14ac:dyDescent="0.3">
      <c r="A17" s="174" t="str">
        <f t="shared" si="0"/>
        <v>x</v>
      </c>
      <c r="B17" s="393"/>
      <c r="C17" s="395"/>
      <c r="D17" s="4" t="s">
        <v>351</v>
      </c>
      <c r="E17" s="243"/>
      <c r="F17" s="243"/>
      <c r="G17" s="318">
        <v>0.05</v>
      </c>
      <c r="H17" s="316">
        <f t="shared" ref="H17:H19" si="2">F17*G17</f>
        <v>0</v>
      </c>
    </row>
    <row r="18" spans="1:8" ht="15.6" x14ac:dyDescent="0.3">
      <c r="A18" s="174" t="str">
        <f t="shared" si="0"/>
        <v>x</v>
      </c>
      <c r="B18" s="393"/>
      <c r="C18" s="395"/>
      <c r="D18" s="2" t="s">
        <v>328</v>
      </c>
      <c r="E18" s="243"/>
      <c r="F18" s="243"/>
      <c r="G18" s="318">
        <v>0.05</v>
      </c>
      <c r="H18" s="316">
        <f t="shared" si="2"/>
        <v>0</v>
      </c>
    </row>
    <row r="19" spans="1:8" ht="15.6" x14ac:dyDescent="0.3">
      <c r="A19" s="174" t="str">
        <f t="shared" si="0"/>
        <v>x</v>
      </c>
      <c r="B19" s="393"/>
      <c r="C19" s="395"/>
      <c r="D19" s="2" t="s">
        <v>342</v>
      </c>
      <c r="E19" s="243"/>
      <c r="F19" s="243"/>
      <c r="G19" s="319">
        <v>0.01</v>
      </c>
      <c r="H19" s="316">
        <f t="shared" si="2"/>
        <v>0</v>
      </c>
    </row>
    <row r="20" spans="1:8" ht="15.6" x14ac:dyDescent="0.3">
      <c r="A20" s="174" t="str">
        <f t="shared" si="0"/>
        <v>x</v>
      </c>
      <c r="B20" s="393"/>
      <c r="C20" s="395"/>
      <c r="D20" s="2" t="s">
        <v>330</v>
      </c>
      <c r="E20" s="243"/>
      <c r="F20" s="243"/>
      <c r="G20" s="318">
        <v>0.05</v>
      </c>
      <c r="H20" s="316">
        <f>F20*G20</f>
        <v>0</v>
      </c>
    </row>
    <row r="21" spans="1:8" ht="16.2" thickBot="1" x14ac:dyDescent="0.35">
      <c r="A21" s="174" t="str">
        <f>IF(OR(E21="",F21=""),"x","")</f>
        <v>x</v>
      </c>
      <c r="B21" s="394"/>
      <c r="C21" s="396"/>
      <c r="D21" s="3" t="s">
        <v>343</v>
      </c>
      <c r="E21" s="243"/>
      <c r="F21" s="243"/>
      <c r="G21" s="318">
        <v>0.05</v>
      </c>
      <c r="H21" s="321">
        <f>F21*G21</f>
        <v>0</v>
      </c>
    </row>
    <row r="22" spans="1:8" ht="16.2" thickBot="1" x14ac:dyDescent="0.35">
      <c r="A22" s="175">
        <f>COUNTIF(A5:A21,"x")</f>
        <v>15</v>
      </c>
      <c r="D22" s="399" t="s">
        <v>331</v>
      </c>
      <c r="E22" s="400"/>
      <c r="F22" s="400"/>
      <c r="G22" s="404"/>
      <c r="H22" s="322">
        <f>SUM(H9:H21)</f>
        <v>0</v>
      </c>
    </row>
    <row r="23" spans="1:8" x14ac:dyDescent="0.3">
      <c r="A23" s="174"/>
    </row>
    <row r="24" spans="1:8" x14ac:dyDescent="0.3">
      <c r="A24" s="174"/>
      <c r="D24" t="s">
        <v>332</v>
      </c>
    </row>
    <row r="25" spans="1:8" x14ac:dyDescent="0.3">
      <c r="A25" s="174"/>
      <c r="D25" t="s">
        <v>333</v>
      </c>
    </row>
  </sheetData>
  <mergeCells count="5">
    <mergeCell ref="B9:B21"/>
    <mergeCell ref="C9:C21"/>
    <mergeCell ref="B4:H4"/>
    <mergeCell ref="E5:F5"/>
    <mergeCell ref="D22:G22"/>
  </mergeCells>
  <conditionalFormatting sqref="E5:F5">
    <cfRule type="expression" dxfId="111" priority="14">
      <formula>$E$5&lt;&gt;""</formula>
    </cfRule>
  </conditionalFormatting>
  <conditionalFormatting sqref="E9:F21">
    <cfRule type="expression" dxfId="110" priority="9">
      <formula>E9&lt;&gt;""</formula>
    </cfRule>
    <cfRule type="expression" dxfId="109" priority="10">
      <formula>E9&gt;0</formula>
    </cfRule>
  </conditionalFormatting>
  <conditionalFormatting sqref="E7:G7">
    <cfRule type="expression" dxfId="108" priority="4">
      <formula>E7&gt;0</formula>
    </cfRule>
  </conditionalFormatting>
  <conditionalFormatting sqref="E7:H7">
    <cfRule type="expression" dxfId="107" priority="3">
      <formula>E7&lt;&gt;""</formula>
    </cfRule>
  </conditionalFormatting>
  <conditionalFormatting sqref="H2">
    <cfRule type="expression" dxfId="106" priority="1">
      <formula>H2="Completed"</formula>
    </cfRule>
    <cfRule type="expression" dxfId="105" priority="2">
      <formula>H2="Yet to be Completed"</formula>
    </cfRule>
  </conditionalFormatting>
  <dataValidations count="3">
    <dataValidation type="decimal" allowBlank="1" showInputMessage="1" showErrorMessage="1" errorTitle="Invalid Format" error="Only positive numeric values can be entered in this cell - negative numbers, letters, special characters, etc. should not be entered" sqref="E7:H7 F9:F21" xr:uid="{00000000-0002-0000-0600-000000000000}">
      <formula1>0</formula1>
      <formula2>1000000</formula2>
    </dataValidation>
    <dataValidation type="textLength" allowBlank="1" showInputMessage="1" showErrorMessage="1" errorTitle="Invalid Entry" error="Only text (between 5 and 50 characters) can be entered in this cell" sqref="E5:F5" xr:uid="{00000000-0002-0000-0600-000001000000}">
      <formula1>5</formula1>
      <formula2>50</formula2>
    </dataValidation>
    <dataValidation allowBlank="1" showInputMessage="1" showErrorMessage="1" errorTitle="Invalid Format" error="Only positive numeric values can be entered in this cell - negative numbers, letters, special characters, etc. should not be entered" sqref="E9:E21" xr:uid="{00000000-0002-0000-0600-000002000000}"/>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7AEA5"/>
  </sheetPr>
  <dimension ref="A1:F20"/>
  <sheetViews>
    <sheetView showGridLines="0" workbookViewId="0"/>
  </sheetViews>
  <sheetFormatPr defaultRowHeight="14.4" x14ac:dyDescent="0.3"/>
  <cols>
    <col min="1" max="1" width="3.6640625" style="174" customWidth="1"/>
    <col min="2" max="2" width="7.6640625" customWidth="1"/>
    <col min="3" max="3" width="21.6640625" customWidth="1"/>
    <col min="4" max="4" width="37.5546875" customWidth="1"/>
    <col min="5" max="6" width="30.44140625" customWidth="1"/>
  </cols>
  <sheetData>
    <row r="1" spans="1:6" ht="15" thickBot="1" x14ac:dyDescent="0.35"/>
    <row r="2" spans="1:6" ht="16.2" thickBot="1" x14ac:dyDescent="0.35">
      <c r="D2" s="226" t="s">
        <v>75</v>
      </c>
      <c r="E2" s="349" t="str">
        <f>IF(A20&lt;&gt;0,"Yet to be Completed","Completed")</f>
        <v>Yet to be Completed</v>
      </c>
    </row>
    <row r="3" spans="1:6" ht="15" thickBot="1" x14ac:dyDescent="0.35">
      <c r="E3" s="70" t="str">
        <f>IF(E5="","A Handset Manufacturer &amp; Model Must Be Stated In Cell E5 below","")</f>
        <v>A Handset Manufacturer &amp; Model Must Be Stated In Cell E5 below</v>
      </c>
    </row>
    <row r="4" spans="1:6" ht="21.6" thickBot="1" x14ac:dyDescent="0.45">
      <c r="A4" s="43"/>
      <c r="B4" s="390" t="s">
        <v>352</v>
      </c>
      <c r="C4" s="391"/>
      <c r="D4" s="391"/>
      <c r="E4" s="392"/>
      <c r="F4" s="323"/>
    </row>
    <row r="5" spans="1:6" ht="21.6" thickBot="1" x14ac:dyDescent="0.45">
      <c r="A5" s="174" t="str">
        <f>IF(E5="","x","")</f>
        <v>x</v>
      </c>
      <c r="B5" s="36"/>
      <c r="C5" s="56"/>
      <c r="D5" s="69" t="s">
        <v>313</v>
      </c>
      <c r="E5" s="324"/>
    </row>
    <row r="6" spans="1:6" ht="18.600000000000001" thickBot="1" x14ac:dyDescent="0.35">
      <c r="B6" s="72" t="s">
        <v>314</v>
      </c>
      <c r="C6" s="227" t="s">
        <v>315</v>
      </c>
      <c r="D6" s="227" t="s">
        <v>316</v>
      </c>
      <c r="E6" s="227" t="s">
        <v>317</v>
      </c>
    </row>
    <row r="7" spans="1:6" ht="31.8" thickBot="1" x14ac:dyDescent="0.35">
      <c r="A7" s="174" t="str">
        <f>IF(E7="","x","")</f>
        <v>x</v>
      </c>
      <c r="B7" s="6" t="s">
        <v>353</v>
      </c>
      <c r="C7" s="9" t="s">
        <v>318</v>
      </c>
      <c r="D7" s="8" t="s">
        <v>319</v>
      </c>
      <c r="E7" s="242"/>
    </row>
    <row r="8" spans="1:6" ht="16.2" thickBot="1" x14ac:dyDescent="0.35">
      <c r="B8" s="226"/>
      <c r="C8" s="226"/>
      <c r="D8" s="226" t="s">
        <v>320</v>
      </c>
      <c r="E8" s="226" t="s">
        <v>46</v>
      </c>
    </row>
    <row r="9" spans="1:6" ht="15.6" x14ac:dyDescent="0.3">
      <c r="A9" s="174" t="str">
        <f>IF(E9="","x","")</f>
        <v>x</v>
      </c>
      <c r="B9" s="402" t="s">
        <v>354</v>
      </c>
      <c r="C9" s="403" t="s">
        <v>324</v>
      </c>
      <c r="D9" s="2" t="s">
        <v>325</v>
      </c>
      <c r="E9" s="243"/>
      <c r="F9" s="303"/>
    </row>
    <row r="10" spans="1:6" ht="15.6" x14ac:dyDescent="0.3">
      <c r="A10" s="174" t="str">
        <f t="shared" ref="A10:A19" si="0">IF(E10="","x","")</f>
        <v>x</v>
      </c>
      <c r="B10" s="393"/>
      <c r="C10" s="395"/>
      <c r="D10" s="2" t="s">
        <v>326</v>
      </c>
      <c r="E10" s="243"/>
    </row>
    <row r="11" spans="1:6" ht="15.6" x14ac:dyDescent="0.3">
      <c r="A11" s="174" t="str">
        <f t="shared" si="0"/>
        <v>x</v>
      </c>
      <c r="B11" s="393"/>
      <c r="C11" s="395"/>
      <c r="D11" s="2" t="s">
        <v>345</v>
      </c>
      <c r="E11" s="243"/>
    </row>
    <row r="12" spans="1:6" ht="15.6" x14ac:dyDescent="0.3">
      <c r="A12" s="174" t="str">
        <f t="shared" si="0"/>
        <v>x</v>
      </c>
      <c r="B12" s="393"/>
      <c r="C12" s="395"/>
      <c r="D12" s="2" t="s">
        <v>346</v>
      </c>
      <c r="E12" s="243"/>
    </row>
    <row r="13" spans="1:6" ht="15.6" x14ac:dyDescent="0.3">
      <c r="A13" s="174" t="str">
        <f t="shared" si="0"/>
        <v>x</v>
      </c>
      <c r="B13" s="393"/>
      <c r="C13" s="395"/>
      <c r="D13" s="2" t="s">
        <v>347</v>
      </c>
      <c r="E13" s="243"/>
    </row>
    <row r="14" spans="1:6" ht="15.6" x14ac:dyDescent="0.3">
      <c r="A14" s="174" t="str">
        <f t="shared" si="0"/>
        <v>x</v>
      </c>
      <c r="B14" s="393"/>
      <c r="C14" s="395"/>
      <c r="D14" s="2" t="s">
        <v>338</v>
      </c>
      <c r="E14" s="243"/>
    </row>
    <row r="15" spans="1:6" ht="15.6" x14ac:dyDescent="0.3">
      <c r="A15" s="174" t="str">
        <f t="shared" si="0"/>
        <v>x</v>
      </c>
      <c r="B15" s="393"/>
      <c r="C15" s="395"/>
      <c r="D15" s="2" t="s">
        <v>339</v>
      </c>
      <c r="E15" s="243"/>
    </row>
    <row r="16" spans="1:6" ht="15.6" x14ac:dyDescent="0.3">
      <c r="A16" s="174" t="str">
        <f t="shared" si="0"/>
        <v>x</v>
      </c>
      <c r="B16" s="393"/>
      <c r="C16" s="395"/>
      <c r="D16" s="4" t="s">
        <v>348</v>
      </c>
      <c r="E16" s="243"/>
    </row>
    <row r="17" spans="1:5" ht="15.6" x14ac:dyDescent="0.3">
      <c r="A17" s="174" t="str">
        <f t="shared" si="0"/>
        <v>x</v>
      </c>
      <c r="B17" s="393"/>
      <c r="C17" s="395"/>
      <c r="D17" s="2" t="s">
        <v>328</v>
      </c>
      <c r="E17" s="243"/>
    </row>
    <row r="18" spans="1:5" ht="15.6" x14ac:dyDescent="0.3">
      <c r="A18" s="174" t="str">
        <f t="shared" si="0"/>
        <v>x</v>
      </c>
      <c r="B18" s="393"/>
      <c r="C18" s="395"/>
      <c r="D18" s="2" t="s">
        <v>342</v>
      </c>
      <c r="E18" s="243"/>
    </row>
    <row r="19" spans="1:5" ht="16.2" thickBot="1" x14ac:dyDescent="0.35">
      <c r="A19" s="174" t="str">
        <f t="shared" si="0"/>
        <v>x</v>
      </c>
      <c r="B19" s="394"/>
      <c r="C19" s="396"/>
      <c r="D19" s="2" t="s">
        <v>330</v>
      </c>
      <c r="E19" s="243"/>
    </row>
    <row r="20" spans="1:5" ht="16.2" thickBot="1" x14ac:dyDescent="0.35">
      <c r="A20" s="175">
        <f>COUNTIF(A5:A19,"x")</f>
        <v>13</v>
      </c>
      <c r="D20" s="226" t="s">
        <v>355</v>
      </c>
      <c r="E20" s="325">
        <f>SUM(E9:E19)</f>
        <v>0</v>
      </c>
    </row>
  </sheetData>
  <mergeCells count="3">
    <mergeCell ref="B4:E4"/>
    <mergeCell ref="B9:B19"/>
    <mergeCell ref="C9:C19"/>
  </mergeCells>
  <conditionalFormatting sqref="E2">
    <cfRule type="expression" dxfId="104" priority="1">
      <formula>E2="Yet to be Completed"</formula>
    </cfRule>
    <cfRule type="expression" dxfId="103" priority="2">
      <formula>E2="Completed"</formula>
    </cfRule>
  </conditionalFormatting>
  <conditionalFormatting sqref="E5">
    <cfRule type="expression" dxfId="102" priority="7">
      <formula>$E$5&lt;&gt;""</formula>
    </cfRule>
  </conditionalFormatting>
  <conditionalFormatting sqref="E7">
    <cfRule type="expression" dxfId="101" priority="10">
      <formula>E7&lt;&gt;""</formula>
    </cfRule>
    <cfRule type="expression" dxfId="100" priority="11">
      <formula>E7&gt;0</formula>
    </cfRule>
  </conditionalFormatting>
  <conditionalFormatting sqref="E9:E19">
    <cfRule type="expression" dxfId="99" priority="5">
      <formula>E9&gt;0</formula>
    </cfRule>
    <cfRule type="expression" dxfId="98" priority="6">
      <formula>E9&lt;&gt;""</formula>
    </cfRule>
  </conditionalFormatting>
  <dataValidations count="2">
    <dataValidation type="textLength" allowBlank="1" showInputMessage="1" showErrorMessage="1" errorTitle="Invalid Entry" error="Only text (between 5 and 50 characters) can be entered in this cell" sqref="E5" xr:uid="{00000000-0002-0000-0700-000000000000}">
      <formula1>5</formula1>
      <formula2>50</formula2>
    </dataValidation>
    <dataValidation type="decimal" allowBlank="1" showInputMessage="1" showErrorMessage="1" errorTitle="Invalid Format" error="Only positive numeric values can be entered in this cell - negative numbers, letters, special characters, etc. should not be entered" sqref="E7 E9:E19" xr:uid="{00000000-0002-0000-0700-000001000000}">
      <formula1>0</formula1>
      <formula2>1000000</formula2>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499984740745262"/>
  </sheetPr>
  <dimension ref="A1:H23"/>
  <sheetViews>
    <sheetView showGridLines="0" zoomScale="85" zoomScaleNormal="85" workbookViewId="0"/>
  </sheetViews>
  <sheetFormatPr defaultRowHeight="14.4" x14ac:dyDescent="0.3"/>
  <cols>
    <col min="1" max="1" width="2.6640625" style="174" customWidth="1"/>
    <col min="2" max="2" width="6" customWidth="1"/>
    <col min="3" max="3" width="21.6640625" customWidth="1"/>
    <col min="4" max="4" width="37.5546875" customWidth="1"/>
    <col min="5" max="6" width="30.44140625" customWidth="1"/>
    <col min="7" max="7" width="24.44140625" customWidth="1"/>
    <col min="8" max="8" width="20.6640625" customWidth="1"/>
  </cols>
  <sheetData>
    <row r="1" spans="1:8" ht="40.200000000000003" customHeight="1" thickBot="1" x14ac:dyDescent="0.35"/>
    <row r="2" spans="1:8" ht="16.2" thickBot="1" x14ac:dyDescent="0.35">
      <c r="G2" s="226" t="s">
        <v>75</v>
      </c>
      <c r="H2" s="349" t="str">
        <f>IF(A20&lt;&gt;0,"Yet to be Completed","Completed")</f>
        <v>Yet to be Completed</v>
      </c>
    </row>
    <row r="3" spans="1:8" ht="28.2" customHeight="1" thickBot="1" x14ac:dyDescent="0.35">
      <c r="E3" s="70" t="str">
        <f>IF(E5="","A Handset Manufacturer &amp; Model Must Be Stated In Cell E5 below","")</f>
        <v>A Handset Manufacturer &amp; Model Must Be Stated In Cell E5 below</v>
      </c>
    </row>
    <row r="4" spans="1:8" ht="21.6" thickBot="1" x14ac:dyDescent="0.45">
      <c r="B4" s="390" t="s">
        <v>356</v>
      </c>
      <c r="C4" s="391"/>
      <c r="D4" s="391"/>
      <c r="E4" s="391"/>
      <c r="F4" s="391"/>
      <c r="G4" s="391"/>
      <c r="H4" s="392"/>
    </row>
    <row r="5" spans="1:8" ht="21.6" thickBot="1" x14ac:dyDescent="0.45">
      <c r="A5" s="174" t="str">
        <f>IF(E5="","x","")</f>
        <v>x</v>
      </c>
      <c r="B5" s="36"/>
      <c r="C5" s="56"/>
      <c r="D5" s="69" t="s">
        <v>335</v>
      </c>
      <c r="E5" s="397"/>
      <c r="F5" s="398"/>
      <c r="G5" s="36"/>
      <c r="H5" s="71"/>
    </row>
    <row r="6" spans="1:8" ht="47.4" thickBot="1" x14ac:dyDescent="0.35">
      <c r="B6" s="72" t="s">
        <v>314</v>
      </c>
      <c r="C6" s="227" t="s">
        <v>315</v>
      </c>
      <c r="D6" s="227" t="s">
        <v>316</v>
      </c>
      <c r="E6" s="227" t="s">
        <v>357</v>
      </c>
      <c r="F6" s="227" t="s">
        <v>41</v>
      </c>
      <c r="G6" s="227" t="s">
        <v>336</v>
      </c>
      <c r="H6" s="227" t="s">
        <v>337</v>
      </c>
    </row>
    <row r="7" spans="1:8" ht="31.8" thickBot="1" x14ac:dyDescent="0.35">
      <c r="A7" s="174" t="str">
        <f>IF(OR(E7="",F7="",G7="",H7=""),"x","")</f>
        <v>x</v>
      </c>
      <c r="B7" s="6">
        <v>11</v>
      </c>
      <c r="C7" s="9" t="s">
        <v>318</v>
      </c>
      <c r="D7" s="8" t="s">
        <v>319</v>
      </c>
      <c r="E7" s="345">
        <f>G7*(1-H7)</f>
        <v>0</v>
      </c>
      <c r="F7" s="242"/>
      <c r="G7" s="242"/>
      <c r="H7" s="177"/>
    </row>
    <row r="8" spans="1:8" ht="21.6" thickBot="1" x14ac:dyDescent="0.35">
      <c r="B8" s="226"/>
      <c r="C8" s="226"/>
      <c r="D8" s="226" t="s">
        <v>320</v>
      </c>
      <c r="E8" s="226" t="s">
        <v>321</v>
      </c>
      <c r="F8" s="226" t="s">
        <v>46</v>
      </c>
      <c r="G8" s="226" t="s">
        <v>322</v>
      </c>
      <c r="H8" s="226" t="s">
        <v>323</v>
      </c>
    </row>
    <row r="9" spans="1:8" ht="15.6" x14ac:dyDescent="0.3">
      <c r="A9" s="174" t="str">
        <f>IF(OR(E9="",F9=""),"x","")</f>
        <v>x</v>
      </c>
      <c r="B9" s="402">
        <v>12</v>
      </c>
      <c r="C9" s="403" t="s">
        <v>324</v>
      </c>
      <c r="D9" s="2" t="s">
        <v>325</v>
      </c>
      <c r="E9" s="243"/>
      <c r="F9" s="243"/>
      <c r="G9" s="317">
        <v>1</v>
      </c>
      <c r="H9" s="316">
        <f>F9*G9</f>
        <v>0</v>
      </c>
    </row>
    <row r="10" spans="1:8" ht="15.6" x14ac:dyDescent="0.3">
      <c r="A10" s="174" t="str">
        <f t="shared" ref="A10:A19" si="0">IF(OR(E10="",F10=""),"x","")</f>
        <v>x</v>
      </c>
      <c r="B10" s="393"/>
      <c r="C10" s="395"/>
      <c r="D10" s="2" t="s">
        <v>326</v>
      </c>
      <c r="E10" s="243"/>
      <c r="F10" s="243"/>
      <c r="G10" s="318">
        <v>0.1</v>
      </c>
      <c r="H10" s="316">
        <f t="shared" ref="H10:H15" si="1">F10*G10</f>
        <v>0</v>
      </c>
    </row>
    <row r="11" spans="1:8" ht="14.7" customHeight="1" x14ac:dyDescent="0.3">
      <c r="A11" s="174" t="str">
        <f t="shared" si="0"/>
        <v>x</v>
      </c>
      <c r="B11" s="393"/>
      <c r="C11" s="395"/>
      <c r="D11" s="2" t="s">
        <v>345</v>
      </c>
      <c r="E11" s="243"/>
      <c r="F11" s="243"/>
      <c r="G11" s="319">
        <v>0.85</v>
      </c>
      <c r="H11" s="316">
        <f t="shared" si="1"/>
        <v>0</v>
      </c>
    </row>
    <row r="12" spans="1:8" ht="15.6" customHeight="1" x14ac:dyDescent="0.3">
      <c r="A12" s="174" t="str">
        <f t="shared" si="0"/>
        <v>x</v>
      </c>
      <c r="B12" s="393"/>
      <c r="C12" s="395"/>
      <c r="D12" s="2" t="s">
        <v>346</v>
      </c>
      <c r="E12" s="243"/>
      <c r="F12" s="243"/>
      <c r="G12" s="318">
        <v>0.1</v>
      </c>
      <c r="H12" s="316">
        <f t="shared" si="1"/>
        <v>0</v>
      </c>
    </row>
    <row r="13" spans="1:8" ht="15.6" customHeight="1" x14ac:dyDescent="0.3">
      <c r="A13" s="174" t="str">
        <f t="shared" si="0"/>
        <v>x</v>
      </c>
      <c r="B13" s="393"/>
      <c r="C13" s="395"/>
      <c r="D13" s="2" t="s">
        <v>347</v>
      </c>
      <c r="E13" s="243"/>
      <c r="F13" s="243"/>
      <c r="G13" s="318">
        <v>0.05</v>
      </c>
      <c r="H13" s="316">
        <f t="shared" si="1"/>
        <v>0</v>
      </c>
    </row>
    <row r="14" spans="1:8" ht="14.7" customHeight="1" x14ac:dyDescent="0.3">
      <c r="A14" s="174" t="str">
        <f t="shared" si="0"/>
        <v>x</v>
      </c>
      <c r="B14" s="393"/>
      <c r="C14" s="395"/>
      <c r="D14" s="2" t="s">
        <v>338</v>
      </c>
      <c r="E14" s="243"/>
      <c r="F14" s="243"/>
      <c r="G14" s="318">
        <v>1</v>
      </c>
      <c r="H14" s="316">
        <f t="shared" si="1"/>
        <v>0</v>
      </c>
    </row>
    <row r="15" spans="1:8" ht="15.6" x14ac:dyDescent="0.3">
      <c r="A15" s="174" t="str">
        <f t="shared" si="0"/>
        <v>x</v>
      </c>
      <c r="B15" s="393"/>
      <c r="C15" s="395"/>
      <c r="D15" s="2" t="s">
        <v>339</v>
      </c>
      <c r="E15" s="243"/>
      <c r="F15" s="243"/>
      <c r="G15" s="319">
        <v>0.05</v>
      </c>
      <c r="H15" s="316">
        <f t="shared" si="1"/>
        <v>0</v>
      </c>
    </row>
    <row r="16" spans="1:8" ht="15.6" customHeight="1" x14ac:dyDescent="0.3">
      <c r="A16" s="174" t="str">
        <f t="shared" si="0"/>
        <v>x</v>
      </c>
      <c r="B16" s="393"/>
      <c r="C16" s="395"/>
      <c r="D16" s="4" t="s">
        <v>340</v>
      </c>
      <c r="E16" s="243"/>
      <c r="F16" s="243"/>
      <c r="G16" s="318">
        <v>0.05</v>
      </c>
      <c r="H16" s="316">
        <f>F16*G16</f>
        <v>0</v>
      </c>
    </row>
    <row r="17" spans="1:8" ht="15.6" x14ac:dyDescent="0.3">
      <c r="A17" s="174" t="str">
        <f t="shared" si="0"/>
        <v>x</v>
      </c>
      <c r="B17" s="393"/>
      <c r="C17" s="395"/>
      <c r="D17" s="2" t="s">
        <v>342</v>
      </c>
      <c r="E17" s="243"/>
      <c r="F17" s="243"/>
      <c r="G17" s="319">
        <v>0.01</v>
      </c>
      <c r="H17" s="316">
        <f t="shared" ref="H17" si="2">F17*G17</f>
        <v>0</v>
      </c>
    </row>
    <row r="18" spans="1:8" ht="15.6" x14ac:dyDescent="0.3">
      <c r="A18" s="174" t="str">
        <f t="shared" si="0"/>
        <v>x</v>
      </c>
      <c r="B18" s="393"/>
      <c r="C18" s="395"/>
      <c r="D18" s="2" t="s">
        <v>330</v>
      </c>
      <c r="E18" s="243"/>
      <c r="F18" s="243"/>
      <c r="G18" s="318">
        <v>0.05</v>
      </c>
      <c r="H18" s="316">
        <f>F18*G18</f>
        <v>0</v>
      </c>
    </row>
    <row r="19" spans="1:8" ht="16.2" thickBot="1" x14ac:dyDescent="0.35">
      <c r="A19" s="174" t="str">
        <f t="shared" si="0"/>
        <v>x</v>
      </c>
      <c r="B19" s="394"/>
      <c r="C19" s="396"/>
      <c r="D19" s="3" t="s">
        <v>343</v>
      </c>
      <c r="E19" s="243"/>
      <c r="F19" s="243"/>
      <c r="G19" s="318">
        <v>0.05</v>
      </c>
      <c r="H19" s="321">
        <f>F19*G19</f>
        <v>0</v>
      </c>
    </row>
    <row r="20" spans="1:8" ht="16.2" thickBot="1" x14ac:dyDescent="0.35">
      <c r="A20" s="174">
        <f>COUNTIF(A5:A19,"x")</f>
        <v>13</v>
      </c>
      <c r="D20" s="399" t="s">
        <v>331</v>
      </c>
      <c r="E20" s="400"/>
      <c r="F20" s="400"/>
      <c r="G20" s="404"/>
      <c r="H20" s="322">
        <f>SUM(H9:H19)</f>
        <v>0</v>
      </c>
    </row>
    <row r="22" spans="1:8" x14ac:dyDescent="0.3">
      <c r="D22" t="s">
        <v>332</v>
      </c>
    </row>
    <row r="23" spans="1:8" x14ac:dyDescent="0.3">
      <c r="D23" t="s">
        <v>333</v>
      </c>
    </row>
  </sheetData>
  <mergeCells count="5">
    <mergeCell ref="D20:G20"/>
    <mergeCell ref="B4:H4"/>
    <mergeCell ref="E5:F5"/>
    <mergeCell ref="B9:B19"/>
    <mergeCell ref="C9:C19"/>
  </mergeCells>
  <conditionalFormatting sqref="E5:F5">
    <cfRule type="expression" dxfId="97" priority="38">
      <formula>$E$5&lt;&gt;""</formula>
    </cfRule>
  </conditionalFormatting>
  <conditionalFormatting sqref="E9:F19">
    <cfRule type="expression" dxfId="96" priority="17">
      <formula>E9&lt;&gt;""</formula>
    </cfRule>
    <cfRule type="expression" dxfId="95" priority="19">
      <formula>E9&gt;0</formula>
    </cfRule>
  </conditionalFormatting>
  <conditionalFormatting sqref="E7:G7">
    <cfRule type="expression" dxfId="94" priority="4">
      <formula>E7&gt;0</formula>
    </cfRule>
  </conditionalFormatting>
  <conditionalFormatting sqref="E7:H7">
    <cfRule type="expression" dxfId="93" priority="3">
      <formula>E7&lt;&gt;""</formula>
    </cfRule>
  </conditionalFormatting>
  <conditionalFormatting sqref="H2">
    <cfRule type="expression" dxfId="92" priority="1">
      <formula>H2="Completed"</formula>
    </cfRule>
    <cfRule type="expression" dxfId="91" priority="2">
      <formula>H2="Yet to be Completed"</formula>
    </cfRule>
  </conditionalFormatting>
  <dataValidations count="3">
    <dataValidation type="textLength" allowBlank="1" showInputMessage="1" showErrorMessage="1" errorTitle="Invalid Entry" error="Only text (between 5 and 50 characters) can be entered in this cell" sqref="E5:F5" xr:uid="{00000000-0002-0000-0800-000000000000}">
      <formula1>5</formula1>
      <formula2>50</formula2>
    </dataValidation>
    <dataValidation type="decimal" allowBlank="1" showInputMessage="1" showErrorMessage="1" errorTitle="Invalid Format" error="Only positive numeric values can be entered in this cell - negative numbers, letters, special characters, etc. should not be entered" sqref="E7:H7 F9:F19" xr:uid="{00000000-0002-0000-0800-000001000000}">
      <formula1>0</formula1>
      <formula2>1000000</formula2>
    </dataValidation>
    <dataValidation allowBlank="1" showInputMessage="1" showErrorMessage="1" errorTitle="Invalid Format" error="Only positive numeric values can be entered in this cell - negative numbers, letters, special characters, etc. should not be entered" sqref="E9:E19" xr:uid="{00000000-0002-0000-0800-000002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53DBFA9885695D4FB5A00E9B29A3D1FC" ma:contentTypeVersion="127" ma:contentTypeDescription="" ma:contentTypeScope="" ma:versionID="84cb4d5a023d45573621798dad165d27">
  <xsd:schema xmlns:xsd="http://www.w3.org/2001/XMLSchema" xmlns:xs="http://www.w3.org/2001/XMLSchema" xmlns:p="http://schemas.microsoft.com/office/2006/metadata/properties" xmlns:ns2="5323331b-505d-42c6-8384-e531b91691fa" targetNamespace="http://schemas.microsoft.com/office/2006/metadata/properties" ma:root="true" ma:fieldsID="1e0dab2e9db3645ecf62bdfc54c370a4" ns2:_="">
    <xsd:import namespace="5323331b-505d-42c6-8384-e531b91691fa"/>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3331b-505d-42c6-8384-e531b91691fa"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ea8e6211-ba28-4cf9-9451-67de470c098b}" ma:internalName="TaxCatchAll" ma:showField="CatchAllData" ma:web="5323331b-505d-42c6-8384-e531b91691f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a8e6211-ba28-4cf9-9451-67de470c098b}" ma:internalName="TaxCatchAllLabel" ma:readOnly="true" ma:showField="CatchAllDataLabel" ma:web="5323331b-505d-42c6-8384-e531b91691fa">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3|5aa69d5b-a833-439d-bdc7-02a7c2bfbf56" ma:fieldId="{11f8bb48-43d6-459a-8b80-9123185593c7}" ma:sspId="25298526-f210-457a-92ce-dbc3767b7d4a" ma:termSetId="584d92f5-f104-4db4-9eaa-0d5facccda6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25298526-f210-457a-92ce-dbc3767b7d4a" ma:termSetId="6b2a013c-fe8b-4805-9242-a33f2487bec9"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25298526-f210-457a-92ce-dbc3767b7d4a" ma:termSetId="ee1c408b-5a20-43c7-83aa-4ebc2d5f9175"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fieldId="{6bbd3faf-a5ab-4e5e-b8a6-a5e099cef439}" ma:sspId="25298526-f210-457a-92ce-dbc3767b7d4a" ma:termSetId="597e04dd-c0ba-4dc5-b0c3-577ee9999191"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25298526-f210-457a-92ce-dbc3767b7d4a" ma:termSetId="00000000-0000-0000-0000-00000000000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ocs_FileStatus xmlns="5323331b-505d-42c6-8384-e531b91691fa">Live</eDocs_FileStatus>
    <TaxCatchAll xmlns="5323331b-505d-42c6-8384-e531b91691fa">
      <Value>48</Value>
      <Value>10</Value>
      <Value>1</Value>
      <Value>49</Value>
    </TaxCatchAll>
    <m02c691f3efa402dab5cbaa8c240a9e7 xmlns="5323331b-505d-42c6-8384-e531b91691fa">
      <Terms xmlns="http://schemas.microsoft.com/office/infopath/2007/PartnerControls">
        <TermInfo xmlns="http://schemas.microsoft.com/office/infopath/2007/PartnerControls">
          <TermName xmlns="http://schemas.microsoft.com/office/infopath/2007/PartnerControls">ICT</TermName>
          <TermId xmlns="http://schemas.microsoft.com/office/infopath/2007/PartnerControls">d8b30853-6eab-43a3-a5ac-ad0d9b302ac3</TermId>
        </TermInfo>
      </Terms>
    </m02c691f3efa402dab5cbaa8c240a9e7>
    <eDocs_eFileName xmlns="5323331b-505d-42c6-8384-e531b91691fa">OGPSI003-001-2025</eDocs_eFileName>
    <h1f8bb4843d6459a8b809123185593c7 xmlns="5323331b-505d-42c6-8384-e531b91691fa">
      <Terms xmlns="http://schemas.microsoft.com/office/infopath/2007/PartnerControls">
        <TermInfo xmlns="http://schemas.microsoft.com/office/infopath/2007/PartnerControls">
          <TermName xmlns="http://schemas.microsoft.com/office/infopath/2007/PartnerControls">003</TermName>
          <TermId xmlns="http://schemas.microsoft.com/office/infopath/2007/PartnerControls">5aa69d5b-a833-439d-bdc7-02a7c2bfbf56</TermId>
        </TermInfo>
      </Terms>
    </h1f8bb4843d6459a8b809123185593c7>
    <fbaa881fc4ae443f9fdafbdd527793df xmlns="5323331b-505d-42c6-8384-e531b91691fa">
      <Terms xmlns="http://schemas.microsoft.com/office/infopath/2007/PartnerControls"/>
    </fbaa881fc4ae443f9fdafbdd527793df>
    <mbbd3fafa5ab4e5eb8a6a5e099cef439 xmlns="5323331b-505d-42c6-8384-e531b91691fa">
      <Terms xmlns="http://schemas.microsoft.com/office/infopath/2007/PartnerControls">
        <TermInfo xmlns="http://schemas.microsoft.com/office/infopath/2007/PartnerControls">
          <TermName xmlns="http://schemas.microsoft.com/office/infopath/2007/PartnerControls">Undefined</TermName>
          <TermId xmlns="http://schemas.microsoft.com/office/infopath/2007/PartnerControls">37bda308-b4d2-4a69-a9d6-46770cb07716</TermId>
        </TermInfo>
      </Terms>
    </mbbd3fafa5ab4e5eb8a6a5e099cef439>
    <nb1b8a72855341e18dd75ce464e281f2 xmlns="5323331b-505d-42c6-8384-e531b91691fa">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b7072365-3e5a-4512-a5c2-c9dbe828b290</TermId>
        </TermInfo>
      </Terms>
    </nb1b8a72855341e18dd75ce464e281f2>
    <_vti_ItemDeclaredRecord xmlns="5323331b-505d-42c6-8384-e531b91691fa" xsi:nil="true"/>
  </documentManagement>
</p:properties>
</file>

<file path=customXml/itemProps1.xml><?xml version="1.0" encoding="utf-8"?>
<ds:datastoreItem xmlns:ds="http://schemas.openxmlformats.org/officeDocument/2006/customXml" ds:itemID="{1B13A6BE-6433-4228-8969-FB1CB10ECCEA}">
  <ds:schemaRefs>
    <ds:schemaRef ds:uri="http://schemas.microsoft.com/sharepoint/v3/contenttype/forms"/>
  </ds:schemaRefs>
</ds:datastoreItem>
</file>

<file path=customXml/itemProps2.xml><?xml version="1.0" encoding="utf-8"?>
<ds:datastoreItem xmlns:ds="http://schemas.openxmlformats.org/officeDocument/2006/customXml" ds:itemID="{F8CAB09D-F31C-4B68-B1A4-9C2211FE9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3331b-505d-42c6-8384-e531b9169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A07F32-7D23-436E-8041-22FAE18BA800}">
  <ds:schemaRefs>
    <ds:schemaRef ds:uri="http://purl.org/dc/terms/"/>
    <ds:schemaRef ds:uri="5323331b-505d-42c6-8384-e531b91691f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Instructions</vt:lpstr>
      <vt:lpstr>Prices for Evaluation</vt:lpstr>
      <vt:lpstr>Talk &amp; Text</vt:lpstr>
      <vt:lpstr>And-Rugged</vt:lpstr>
      <vt:lpstr>And-Low</vt:lpstr>
      <vt:lpstr>And-Mid</vt:lpstr>
      <vt:lpstr>And-High</vt:lpstr>
      <vt:lpstr>TCO Cert Sustainable Phone</vt:lpstr>
      <vt:lpstr>iOS-Low</vt:lpstr>
      <vt:lpstr>iOS-Mid</vt:lpstr>
      <vt:lpstr>iOS-High</vt:lpstr>
      <vt:lpstr>Ancillary Equipment</vt:lpstr>
      <vt:lpstr>Monthly Tariff Package Price</vt:lpstr>
      <vt:lpstr>Pooled Data,MDM&amp; Onsite Support</vt:lpstr>
      <vt:lpstr>Internatnl Calls, SMS &amp; Roaming</vt:lpstr>
      <vt:lpstr>Standard Add-Ons</vt:lpstr>
      <vt:lpstr>LCR &amp; Fixed To Mobile </vt:lpstr>
      <vt:lpstr>Coverage Solutions</vt:lpstr>
    </vt:vector>
  </TitlesOfParts>
  <Manager/>
  <Company>PER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3 - Pricining Schedule</dc:title>
  <dc:subject/>
  <dc:creator>Rachael O'Malley (OGP)</dc:creator>
  <cp:keywords/>
  <dc:description/>
  <cp:lastModifiedBy>Amanda Scanlon (OGP)</cp:lastModifiedBy>
  <cp:revision/>
  <dcterms:created xsi:type="dcterms:W3CDTF">2021-02-09T12:29:56Z</dcterms:created>
  <dcterms:modified xsi:type="dcterms:W3CDTF">2025-11-10T12:53:45Z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0x0101000BC94875665D404BB1351B53C41FD2C00053DBFA9885695D4FB5A00E9B29A3D1FC</vt:lpwstr>
  </property>
  <property fmtid="{D5CDD505-2E9C-101B-9397-08002B2CF9AE}" pid="3" name="eDocs_FileTopics">
    <vt:lpwstr>10;#ICT|d8b30853-6eab-43a3-a5ac-ad0d9b302ac3</vt:lpwstr>
  </property>
  <property fmtid="{D5CDD505-2E9C-101B-9397-08002B2CF9AE}" pid="4" name="eDocs_SecurityClassification">
    <vt:lpwstr>49;#Undefined|37bda308-b4d2-4a69-a9d6-46770cb07716</vt:lpwstr>
  </property>
  <property fmtid="{D5CDD505-2E9C-101B-9397-08002B2CF9AE}" pid="5" name="eDocs_DocumentTopics">
    <vt:lpwstr/>
  </property>
  <property fmtid="{D5CDD505-2E9C-101B-9397-08002B2CF9AE}" pid="6" name="eDocs_Year">
    <vt:lpwstr>48;#2025|b7072365-3e5a-4512-a5c2-c9dbe828b290</vt:lpwstr>
  </property>
  <property fmtid="{D5CDD505-2E9C-101B-9397-08002B2CF9AE}" pid="7" name="eDocs_SeriesSubSeries">
    <vt:lpwstr>2;#003|5aa69d5b-a833-439d-bdc7-02a7c2bfbf56</vt:lpwstr>
  </property>
  <property fmtid="{D5CDD505-2E9C-101B-9397-08002B2CF9AE}" pid="8" name="_dlc_policyId">
    <vt:lpwstr>0x0101000BC94875665D404BB1351B53C41FD2C0|151133126</vt:lpwstr>
  </property>
  <property fmtid="{D5CDD505-2E9C-101B-9397-08002B2CF9AE}" pid="9" name="ItemRetentionFormula">
    <vt:lpwstr/>
  </property>
  <property fmtid="{D5CDD505-2E9C-101B-9397-08002B2CF9AE}" pid="10" name="_docset_NoMedatataSyncRequired">
    <vt:lpwstr>False</vt:lpwstr>
  </property>
  <property fmtid="{D5CDD505-2E9C-101B-9397-08002B2CF9AE}" pid="11" name="_dlc_LastRun">
    <vt:lpwstr>02/19/2022 23:04:03</vt:lpwstr>
  </property>
  <property fmtid="{D5CDD505-2E9C-101B-9397-08002B2CF9AE}" pid="12" name="_dlc_ItemStageId">
    <vt:lpwstr>1</vt:lpwstr>
  </property>
  <property fmtid="{D5CDD505-2E9C-101B-9397-08002B2CF9AE}" pid="13" name="eDocs_SecurityLevel">
    <vt:lpwstr>Unclassified</vt:lpwstr>
  </property>
  <property fmtid="{D5CDD505-2E9C-101B-9397-08002B2CF9AE}" pid="14" name="eDocs_Series">
    <vt:lpwstr>1;#003|5aa69d5b-a833-439d-bdc7-02a7c2bfbf56</vt:lpwstr>
  </property>
  <property fmtid="{D5CDD505-2E9C-101B-9397-08002B2CF9AE}" pid="15" name="ge25f6a3ef6f42d4865685f2a74bf8c7">
    <vt:lpwstr/>
  </property>
  <property fmtid="{D5CDD505-2E9C-101B-9397-08002B2CF9AE}" pid="16" name="eDocs_RetentionPeriodTerm">
    <vt:lpwstr/>
  </property>
</Properties>
</file>