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codeName="ThisWorkbook" defaultThemeVersion="166925"/>
  <mc:AlternateContent xmlns:mc="http://schemas.openxmlformats.org/markup-compatibility/2006">
    <mc:Choice Requires="x15">
      <x15ac:absPath xmlns:x15ac="http://schemas.microsoft.com/office/spreadsheetml/2010/11/ac" url="C:\Users\jganesan\Downloads\"/>
    </mc:Choice>
  </mc:AlternateContent>
  <xr:revisionPtr revIDLastSave="0" documentId="13_ncr:201_{4BEDCC63-14A4-4CA7-8E0A-D11F543BBF13}" xr6:coauthVersionLast="47" xr6:coauthVersionMax="47" xr10:uidLastSave="{00000000-0000-0000-0000-000000000000}"/>
  <workbookProtection workbookAlgorithmName="SHA-512" workbookHashValue="0nYgEAuAkevhR/U98Ye9uKGUM1puyRQFeqbUNGG95o67bwMGOSwHjGETCkjJXfiyeCs34RO4NLPpErFNyUliOg==" workbookSaltValue="he/MG4XAIgUkIf04btxPiQ==" workbookSpinCount="100000" lockStructure="1"/>
  <bookViews>
    <workbookView xWindow="-120" yWindow="-120" windowWidth="29040" windowHeight="15720" tabRatio="911" firstSheet="16" activeTab="17" xr2:uid="{00000000-000D-0000-FFFF-FFFF00000000}"/>
  </bookViews>
  <sheets>
    <sheet name="Instructions" sheetId="68" r:id="rId1"/>
    <sheet name="4.1 - Applicant details" sheetId="59" r:id="rId2"/>
    <sheet name="4.2 - JV Application" sheetId="99" r:id="rId3"/>
    <sheet name="4.3 - Resources of other entity" sheetId="100" r:id="rId4"/>
    <sheet name=" Lot Application" sheetId="117" r:id="rId5"/>
    <sheet name="D1 - Turnover" sheetId="90" r:id="rId6"/>
    <sheet name="D2 - Relevant Experience" sheetId="120" r:id="rId7"/>
    <sheet name="D3 - HSQE Min Req" sheetId="113" r:id="rId8"/>
    <sheet name="D4 - Min. requirements" sheetId="108" r:id="rId9"/>
    <sheet name="D5 - Min. requirements" sheetId="107" r:id="rId10"/>
    <sheet name="5.2 - Resources" sheetId="121" r:id="rId11"/>
    <sheet name="5.3 - Experience" sheetId="62" r:id="rId12"/>
    <sheet name="5.4.1 - H&amp;S - Contractor" sheetId="115" r:id="rId13"/>
    <sheet name="5.4.1.7 - H&amp;S - Contractor" sheetId="123" r:id="rId14"/>
    <sheet name="5.4.2 - H&amp;S - Lot 4 only" sheetId="128" r:id="rId15"/>
    <sheet name="5.4.3 - H&amp;S - PSCS" sheetId="124" r:id="rId16"/>
    <sheet name="5.4.4 - H&amp;S - Designer" sheetId="125" r:id="rId17"/>
    <sheet name="5.4.5 - H&amp;S - PSDP" sheetId="126" r:id="rId18"/>
    <sheet name="5.4.6 - H&amp;S - Confined Space " sheetId="127" r:id="rId19"/>
    <sheet name="5.5 - Quality Assurance" sheetId="119" r:id="rId20"/>
    <sheet name="5.5.3 - Sustainability" sheetId="88" r:id="rId21"/>
    <sheet name="5.5.4 - IS" sheetId="109" r:id="rId22"/>
    <sheet name="5.5.5 - DP" sheetId="122" r:id="rId23"/>
    <sheet name="5.5.6 - BC &amp; DR" sheetId="105" r:id="rId24"/>
    <sheet name="6 - Exclusion Criteria" sheetId="110" r:id="rId25"/>
    <sheet name="7 - Conflict of Interest" sheetId="111" r:id="rId26"/>
    <sheet name="8 - Signature" sheetId="101" r:id="rId27"/>
    <sheet name="Overview" sheetId="74" r:id="rId28"/>
    <sheet name="Dropdowns" sheetId="72" state="hidden" r:id="rId29"/>
    <sheet name="Lookups" sheetId="36" state="hidden" r:id="rId30"/>
    <sheet name="Lot 9" sheetId="42" state="hidden" r:id="rId31"/>
  </sheets>
  <externalReferences>
    <externalReference r:id="rId32"/>
  </externalReferences>
  <definedNames>
    <definedName name="_xlnm._FilterDatabase" localSheetId="4" hidden="1">' Lot Application'!#REF!</definedName>
    <definedName name="_xlnm._FilterDatabase" localSheetId="10" hidden="1">'5.2 - Resources'!$C$3:$D$5</definedName>
    <definedName name="_xlnm._FilterDatabase" localSheetId="11" hidden="1">'5.3 - Experience'!$C$4:$D$20</definedName>
    <definedName name="_xlnm._FilterDatabase" localSheetId="12" hidden="1">'5.4.1 - H&amp;S - Contractor'!$C$3:$D$7</definedName>
    <definedName name="_xlnm._FilterDatabase" localSheetId="13" hidden="1">'5.4.1.7 - H&amp;S - Contractor'!$C$3:$D$7</definedName>
    <definedName name="_xlnm._FilterDatabase" localSheetId="14" hidden="1">'5.4.2 - H&amp;S - Lot 4 only'!$C$3:$D$6</definedName>
    <definedName name="_xlnm._FilterDatabase" localSheetId="15" hidden="1">'5.4.3 - H&amp;S - PSCS'!$C$3:$D$8</definedName>
    <definedName name="_xlnm._FilterDatabase" localSheetId="16" hidden="1">'5.4.4 - H&amp;S - Designer'!$C$3:$D$8</definedName>
    <definedName name="_xlnm._FilterDatabase" localSheetId="17" hidden="1">'5.4.5 - H&amp;S - PSDP'!$C$3:$D$8</definedName>
    <definedName name="_xlnm._FilterDatabase" localSheetId="18" hidden="1">'5.4.6 - H&amp;S - Confined Space '!$C$3:$D$8</definedName>
    <definedName name="_xlnm._FilterDatabase" localSheetId="19" hidden="1">'5.5 - Quality Assurance'!$C$3:$D$6</definedName>
    <definedName name="_xlnm._FilterDatabase" localSheetId="20" hidden="1">'5.5.3 - Sustainability'!$D$3:$F$6</definedName>
    <definedName name="_xlnm._FilterDatabase" localSheetId="21" hidden="1">'5.5.4 - IS'!$C$3:$D$8</definedName>
    <definedName name="_xlnm._FilterDatabase" localSheetId="22" hidden="1">'5.5.5 - DP'!$C$3:$D$7</definedName>
    <definedName name="_xlnm._FilterDatabase" localSheetId="23" hidden="1">'5.5.6 - BC &amp; DR'!$C$3:$D$9</definedName>
    <definedName name="_xlnm._FilterDatabase" localSheetId="24" hidden="1">'6 - Exclusion Criteria'!$C$3:$D$26</definedName>
    <definedName name="_xlnm._FilterDatabase" localSheetId="25" hidden="1">'7 - Conflict of Interest'!$C$3:$D$30</definedName>
    <definedName name="_xlnm._FilterDatabase" localSheetId="26" hidden="1">'8 - Signature'!$C$3:$D$9</definedName>
    <definedName name="_xlnm._FilterDatabase" localSheetId="5" hidden="1">'D1 - Turnover'!$C$3:$D$6</definedName>
    <definedName name="_xlnm._FilterDatabase" localSheetId="6" hidden="1">'D2 - Relevant Experience'!$C$3:$D$8</definedName>
    <definedName name="b1t">'4.1 - Applicant details'!$A$1</definedName>
    <definedName name="b3t">'4.2 - JV Application'!$A$1</definedName>
    <definedName name="b4t">'4.3 - Resources of other entity'!$A$1</definedName>
    <definedName name="bcp5p">'5.5.6 - BC &amp; DR'!$E$2</definedName>
    <definedName name="bcp5t">'5.5.6 - BC &amp; DR'!$A$1</definedName>
    <definedName name="COI">'7 - Conflict of Interest'!$D$2</definedName>
    <definedName name="coi7p">'7 - Conflict of Interest'!$E$2</definedName>
    <definedName name="coi7t">'7 - Conflict of Interest'!$A$1</definedName>
    <definedName name="d1p" localSheetId="4">' Lot Application'!$E$2</definedName>
    <definedName name="d1p" localSheetId="6">'D2 - Relevant Experience'!$E$2</definedName>
    <definedName name="d1p">'D1 - Turnover'!$E$2</definedName>
    <definedName name="d1t" localSheetId="4">' Lot Application'!$A$1</definedName>
    <definedName name="d1t" localSheetId="6">'D2 - Relevant Experience'!$A$1</definedName>
    <definedName name="d1t">'D1 - Turnover'!$A$1</definedName>
    <definedName name="d2pr">#REF!</definedName>
    <definedName name="d2t">#REF!</definedName>
    <definedName name="d3p">'D3 - HSQE Min Req'!$C$2</definedName>
    <definedName name="d3t">'D3 - HSQE Min Req'!$A$1</definedName>
    <definedName name="d4p" localSheetId="7">'D3 - HSQE Min Req'!$C$2</definedName>
    <definedName name="d4p">'D4 - Min. requirements'!$C$2</definedName>
    <definedName name="d4t" localSheetId="7">'D3 - HSQE Min Req'!$A$1</definedName>
    <definedName name="d4t">'D4 - Min. requirements'!$A$1</definedName>
    <definedName name="d5p">'D5 - Min. requirements'!$C$2</definedName>
    <definedName name="d5t">'D5 - Min. requirements'!$A$1</definedName>
    <definedName name="dp5p" localSheetId="22">'5.5.5 - DP'!$E$2</definedName>
    <definedName name="dp5p">'5.5.4 - IS'!$E$2</definedName>
    <definedName name="dp5t" localSheetId="22">'5.5.5 - DP'!$A$1</definedName>
    <definedName name="dp5t">'5.5.4 - IS'!$A$1</definedName>
    <definedName name="ex6p">'6 - Exclusion Criteria'!$E$2</definedName>
    <definedName name="ex6t">'6 - Exclusion Criteria'!$A$1</definedName>
    <definedName name="exp5p">'5.3 - Experience'!$E$2</definedName>
    <definedName name="exp5t">'5.3 - Experience'!$A$1</definedName>
    <definedName name="HSA">#REF!</definedName>
    <definedName name="HSAA">#REF!</definedName>
    <definedName name="is5p">#REF!</definedName>
    <definedName name="is5t">#REF!</definedName>
    <definedName name="ITTCompleteness">#REF!</definedName>
    <definedName name="LAApp">#REF!</definedName>
    <definedName name="LAs">#REF!</definedName>
    <definedName name="maybe">#REF!</definedName>
    <definedName name="_xlnm.Print_Area" localSheetId="4">' Lot Application'!$A$1:$G$7</definedName>
    <definedName name="_xlnm.Print_Area" localSheetId="1">'4.1 - Applicant details'!$A$1:$G$15</definedName>
    <definedName name="_xlnm.Print_Area" localSheetId="2">'4.2 - JV Application'!$A$1:$G$16</definedName>
    <definedName name="_xlnm.Print_Area" localSheetId="3">'4.3 - Resources of other entity'!$A$1:$G$14</definedName>
    <definedName name="_xlnm.Print_Area" localSheetId="10">'5.2 - Resources'!$A$1:$H$5</definedName>
    <definedName name="_xlnm.Print_Area" localSheetId="11">'5.3 - Experience'!$A$1:$H$20</definedName>
    <definedName name="_xlnm.Print_Area" localSheetId="12">'5.4.1 - H&amp;S - Contractor'!$A$1:$H$7</definedName>
    <definedName name="_xlnm.Print_Area" localSheetId="13">'5.4.1.7 - H&amp;S - Contractor'!$A$1:$G$7</definedName>
    <definedName name="_xlnm.Print_Area" localSheetId="14">'5.4.2 - H&amp;S - Lot 4 only'!$A$1:$H$6</definedName>
    <definedName name="_xlnm.Print_Area" localSheetId="15">'5.4.3 - H&amp;S - PSCS'!$A$1:$G$8</definedName>
    <definedName name="_xlnm.Print_Area" localSheetId="16">'5.4.4 - H&amp;S - Designer'!$A$1:$G$8</definedName>
    <definedName name="_xlnm.Print_Area" localSheetId="17">'5.4.5 - H&amp;S - PSDP'!$A$1:$G$8</definedName>
    <definedName name="_xlnm.Print_Area" localSheetId="18">'5.4.6 - H&amp;S - Confined Space '!$A$1:$G$8</definedName>
    <definedName name="_xlnm.Print_Area" localSheetId="19">'5.5 - Quality Assurance'!$A$1:$H$6</definedName>
    <definedName name="_xlnm.Print_Area" localSheetId="20">'5.5.3 - Sustainability'!$A$1:$J$6</definedName>
    <definedName name="_xlnm.Print_Area" localSheetId="21">'5.5.4 - IS'!$A$1:$H$12</definedName>
    <definedName name="_xlnm.Print_Area" localSheetId="22">'5.5.5 - DP'!$A$1:$H$7</definedName>
    <definedName name="_xlnm.Print_Area" localSheetId="23">'5.5.6 - BC &amp; DR'!$A$1:$H$9</definedName>
    <definedName name="_xlnm.Print_Area" localSheetId="24">'6 - Exclusion Criteria'!$A$1:$H$28</definedName>
    <definedName name="_xlnm.Print_Area" localSheetId="25">'7 - Conflict of Interest'!$A$1:$H$32</definedName>
    <definedName name="_xlnm.Print_Area" localSheetId="26">'8 - Signature'!$A$1:$H$14</definedName>
    <definedName name="_xlnm.Print_Area" localSheetId="5">'D1 - Turnover'!$A$1:$H$6</definedName>
    <definedName name="_xlnm.Print_Area" localSheetId="6">'D2 - Relevant Experience'!$A$1:$G$8</definedName>
    <definedName name="_xlnm.Print_Area" localSheetId="7">'D3 - HSQE Min Req'!$A$1:$F$14</definedName>
    <definedName name="_xlnm.Print_Area" localSheetId="8">'D4 - Min. requirements'!$A$1:$G$9</definedName>
    <definedName name="_xlnm.Print_Area" localSheetId="9">'D5 - Min. requirements'!$A$1:$G$9</definedName>
    <definedName name="_xlnm.Print_Area" localSheetId="0">Instructions!$B$1:$C$11</definedName>
    <definedName name="_xlnm.Print_Area" localSheetId="27">Overview!$A$1:$Q$32</definedName>
    <definedName name="_xlnm.Print_Titles" localSheetId="11">'5.3 - Experience'!$4:$4</definedName>
    <definedName name="qa5p" localSheetId="10">'5.2 - Resources'!$E$2</definedName>
    <definedName name="qa5p" localSheetId="12">'5.4.1 - H&amp;S - Contractor'!$E$2</definedName>
    <definedName name="qa5p" localSheetId="13">'5.4.1.7 - H&amp;S - Contractor'!$E$2</definedName>
    <definedName name="qa5p" localSheetId="14">'5.4.2 - H&amp;S - Lot 4 only'!$E$2</definedName>
    <definedName name="qa5p" localSheetId="15">'5.4.3 - H&amp;S - PSCS'!$E$2</definedName>
    <definedName name="qa5p" localSheetId="16">'5.4.4 - H&amp;S - Designer'!$E$2</definedName>
    <definedName name="qa5p" localSheetId="17">'5.4.5 - H&amp;S - PSDP'!$E$2</definedName>
    <definedName name="qa5p" localSheetId="18">'5.4.6 - H&amp;S - Confined Space '!$E$2</definedName>
    <definedName name="qa5p">#REF!</definedName>
    <definedName name="qa5t" localSheetId="10">'5.2 - Resources'!$A$1</definedName>
    <definedName name="qa5t" localSheetId="12">'5.4.1 - H&amp;S - Contractor'!$A$1</definedName>
    <definedName name="qa5t" localSheetId="13">'5.4.1.7 - H&amp;S - Contractor'!$A$1</definedName>
    <definedName name="qa5t" localSheetId="14">'5.4.2 - H&amp;S - Lot 4 only'!$A$1</definedName>
    <definedName name="qa5t" localSheetId="15">'5.4.3 - H&amp;S - PSCS'!$A$1</definedName>
    <definedName name="qa5t" localSheetId="16">'5.4.4 - H&amp;S - Designer'!$A$1</definedName>
    <definedName name="qa5t" localSheetId="17">'5.4.5 - H&amp;S - PSDP'!$A$1</definedName>
    <definedName name="qa5t" localSheetId="18">'5.4.6 - H&amp;S - Confined Space '!$A$1</definedName>
    <definedName name="qa5t">#REF!</definedName>
    <definedName name="res5p">#REF!</definedName>
    <definedName name="res5t">#REF!</definedName>
    <definedName name="s53p">'5.3 - Experience'!$E$2</definedName>
    <definedName name="s53t">'5.3 - Experience'!$A$1</definedName>
    <definedName name="s54p" localSheetId="10">'5.2 - Resources'!$E$2</definedName>
    <definedName name="s54p" localSheetId="13">'5.4.1.7 - H&amp;S - Contractor'!$E$2</definedName>
    <definedName name="s54p" localSheetId="14">'5.4.2 - H&amp;S - Lot 4 only'!$E$2</definedName>
    <definedName name="s54p" localSheetId="15">'5.4.3 - H&amp;S - PSCS'!$E$2</definedName>
    <definedName name="s54p" localSheetId="16">'5.4.4 - H&amp;S - Designer'!$E$2</definedName>
    <definedName name="s54p" localSheetId="17">'5.4.5 - H&amp;S - PSDP'!$E$2</definedName>
    <definedName name="s54p" localSheetId="18">'5.4.6 - H&amp;S - Confined Space '!$E$2</definedName>
    <definedName name="s54p">'5.4.1 - H&amp;S - Contractor'!$E$2</definedName>
    <definedName name="s54t" localSheetId="10">'5.2 - Resources'!$A$1</definedName>
    <definedName name="s54t" localSheetId="13">'5.4.1.7 - H&amp;S - Contractor'!$A$1</definedName>
    <definedName name="s54t" localSheetId="14">'5.4.2 - H&amp;S - Lot 4 only'!$A$1</definedName>
    <definedName name="s54t" localSheetId="15">'5.4.3 - H&amp;S - PSCS'!$A$1</definedName>
    <definedName name="s54t" localSheetId="16">'5.4.4 - H&amp;S - Designer'!$A$1</definedName>
    <definedName name="s54t" localSheetId="17">'5.4.5 - H&amp;S - PSDP'!$A$1</definedName>
    <definedName name="s54t" localSheetId="18">'5.4.6 - H&amp;S - Confined Space '!$A$1</definedName>
    <definedName name="s54t">'5.4.1 - H&amp;S - Contractor'!$A$1</definedName>
    <definedName name="s55p">#REF!</definedName>
    <definedName name="s55t">#REF!</definedName>
    <definedName name="s56p" localSheetId="19">'5.5 - Quality Assurance'!$E$2</definedName>
    <definedName name="s56p">'5.5.3 - Sustainability'!$G$2</definedName>
    <definedName name="s56t" localSheetId="19">'5.5 - Quality Assurance'!$A$1</definedName>
    <definedName name="s56t">'5.5.3 - Sustainability'!$A$1</definedName>
    <definedName name="s57p" localSheetId="22">'5.5.5 - DP'!$E$2</definedName>
    <definedName name="s57p">'5.5.4 - IS'!$E$2</definedName>
    <definedName name="s57t" localSheetId="22">'5.5.5 - DP'!$A$1</definedName>
    <definedName name="s57t">'5.5.4 - IS'!$A$1</definedName>
    <definedName name="Sec1P">'4.1 - Applicant details'!$C$2</definedName>
    <definedName name="sec2p">#REF!</definedName>
    <definedName name="sec53p">#REF!</definedName>
    <definedName name="secb21p">#REF!</definedName>
    <definedName name="SecB3P" localSheetId="7">'D3 - HSQE Min Req'!$C$2</definedName>
    <definedName name="SecB3P" localSheetId="8">'D4 - Min. requirements'!$C$2</definedName>
    <definedName name="SecB3P" localSheetId="9">'D5 - Min. requirements'!$C$2</definedName>
    <definedName name="SecB3P">'4.2 - JV Application'!$C$2</definedName>
    <definedName name="secb4p">'4.3 - Resources of other entity'!$C$2</definedName>
    <definedName name="secc1P" localSheetId="4">' Lot Application'!$E$2</definedName>
    <definedName name="secc1P" localSheetId="6">'D2 - Relevant Experience'!$E$2</definedName>
    <definedName name="secc1P">'D1 - Turnover'!$E$2</definedName>
    <definedName name="secc2p">#REF!</definedName>
    <definedName name="secc3p">'5.3 - Experience'!$E$2</definedName>
    <definedName name="secc4p">#REF!</definedName>
    <definedName name="secc52p">#REF!</definedName>
    <definedName name="secc53p">#REF!</definedName>
    <definedName name="secc5p" localSheetId="10">'5.2 - Resources'!$E$2</definedName>
    <definedName name="secc5p" localSheetId="12">'5.4.1 - H&amp;S - Contractor'!$E$2</definedName>
    <definedName name="secc5p" localSheetId="13">'5.4.1.7 - H&amp;S - Contractor'!$E$2</definedName>
    <definedName name="secc5p" localSheetId="14">'5.4.2 - H&amp;S - Lot 4 only'!$E$2</definedName>
    <definedName name="secc5p" localSheetId="15">'5.4.3 - H&amp;S - PSCS'!$E$2</definedName>
    <definedName name="secc5p" localSheetId="16">'5.4.4 - H&amp;S - Designer'!$E$2</definedName>
    <definedName name="secc5p" localSheetId="17">'5.4.5 - H&amp;S - PSDP'!$E$2</definedName>
    <definedName name="secc5p" localSheetId="18">'5.4.6 - H&amp;S - Confined Space '!$E$2</definedName>
    <definedName name="secc5p">#REF!</definedName>
    <definedName name="secc6p" localSheetId="19">'5.5 - Quality Assurance'!$E$2</definedName>
    <definedName name="secc6p">'5.5.3 - Sustainability'!$G$2</definedName>
    <definedName name="secc7p" localSheetId="21">'5.5.4 - IS'!$E$2</definedName>
    <definedName name="secc7p" localSheetId="22">'5.5.5 - DP'!$E$2</definedName>
    <definedName name="secc7p">#REF!</definedName>
    <definedName name="sig1p">'8 - Signature'!$E$2</definedName>
    <definedName name="sig1t">'8 - Signature'!$C$7</definedName>
    <definedName name="sig1title">'8 - Signature'!$A$1</definedName>
    <definedName name="suppname">'4.1 - Applicant details'!$E$7</definedName>
    <definedName name="sus5p" localSheetId="19">'5.5 - Quality Assurance'!$E$2</definedName>
    <definedName name="sus5p">'5.5.3 - Sustainability'!$G$2</definedName>
    <definedName name="sus5t" localSheetId="19">'5.5 - Quality Assurance'!$A$1</definedName>
    <definedName name="sus5t">'5.5.3 - Sustainability'!$A$1</definedName>
    <definedName name="xy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13" l="1"/>
  <c r="T5" i="127" a="1"/>
  <c r="T5" i="127"/>
  <c r="AA5" i="127" s="1"/>
  <c r="T6" i="127" a="1"/>
  <c r="T6" i="127"/>
  <c r="AA6" i="127" s="1"/>
  <c r="T7" i="127" a="1"/>
  <c r="T7" i="127"/>
  <c r="AA7" i="127" s="1"/>
  <c r="T8" i="127" a="1"/>
  <c r="T8" i="127"/>
  <c r="AA8" i="127" s="1"/>
  <c r="T9" i="127" a="1"/>
  <c r="T9" i="127"/>
  <c r="AA9" i="127" s="1"/>
  <c r="T10" i="127" a="1"/>
  <c r="T10" i="127"/>
  <c r="AA10" i="127" s="1"/>
  <c r="T4" i="127" a="1"/>
  <c r="T4" i="127"/>
  <c r="AA4" i="127" s="1"/>
  <c r="V5" i="126" a="1"/>
  <c r="V5" i="126"/>
  <c r="AC5" i="126" s="1"/>
  <c r="V6" i="126" a="1"/>
  <c r="V6" i="126"/>
  <c r="AC6" i="126" s="1"/>
  <c r="V7" i="126" a="1"/>
  <c r="V7" i="126"/>
  <c r="AC7" i="126" s="1"/>
  <c r="V8" i="126" a="1"/>
  <c r="V8" i="126"/>
  <c r="AC8" i="126" s="1"/>
  <c r="V9" i="126" a="1"/>
  <c r="V9" i="126"/>
  <c r="AC9" i="126" s="1"/>
  <c r="AE9" i="126" s="1"/>
  <c r="V10" i="126" a="1"/>
  <c r="V10" i="126"/>
  <c r="AC10" i="126" s="1"/>
  <c r="V4" i="126" a="1"/>
  <c r="V4" i="126"/>
  <c r="AC4" i="126" s="1"/>
  <c r="W5" i="125" a="1"/>
  <c r="W5" i="125"/>
  <c r="AD5" i="125" s="1"/>
  <c r="W6" i="125" a="1"/>
  <c r="W6" i="125"/>
  <c r="AD6" i="125" s="1"/>
  <c r="W7" i="125" a="1"/>
  <c r="W7" i="125"/>
  <c r="AD7" i="125" s="1"/>
  <c r="W8" i="125" a="1"/>
  <c r="W8" i="125"/>
  <c r="AD8" i="125" s="1"/>
  <c r="W9" i="125" a="1"/>
  <c r="W9" i="125"/>
  <c r="AD9" i="125" s="1"/>
  <c r="W10" i="125" a="1"/>
  <c r="W10" i="125"/>
  <c r="AD10" i="125" s="1"/>
  <c r="W4" i="125" a="1"/>
  <c r="W4" i="125"/>
  <c r="AD4" i="125" s="1"/>
  <c r="AF4" i="125" s="1"/>
  <c r="S5" i="124" a="1"/>
  <c r="S5" i="124"/>
  <c r="Z5" i="124" s="1"/>
  <c r="S6" i="124" a="1"/>
  <c r="S6" i="124"/>
  <c r="Z6" i="124" s="1"/>
  <c r="S7" i="124" a="1"/>
  <c r="S7" i="124"/>
  <c r="Z7" i="124" s="1"/>
  <c r="AB7" i="124" s="1"/>
  <c r="S8" i="124" a="1"/>
  <c r="S8" i="124"/>
  <c r="Z8" i="124" s="1"/>
  <c r="S9" i="124" a="1"/>
  <c r="S9" i="124"/>
  <c r="Z9" i="124" s="1"/>
  <c r="S10" i="124" a="1"/>
  <c r="S10" i="124"/>
  <c r="Z10" i="124" s="1"/>
  <c r="S4" i="124" a="1"/>
  <c r="S4" i="124"/>
  <c r="Z4" i="124" s="1"/>
  <c r="U9" i="115" a="1"/>
  <c r="U9" i="115"/>
  <c r="AB9" i="115" s="1"/>
  <c r="AD9" i="115" s="1"/>
  <c r="U10" i="115" a="1"/>
  <c r="U10" i="115"/>
  <c r="AB10" i="115" s="1"/>
  <c r="AD10" i="115" s="1"/>
  <c r="U11" i="115" a="1"/>
  <c r="U11" i="115"/>
  <c r="AB11" i="115" s="1"/>
  <c r="U12" i="115" a="1"/>
  <c r="U12" i="115"/>
  <c r="AB12" i="115" s="1"/>
  <c r="U7" i="115" a="1"/>
  <c r="U7" i="115"/>
  <c r="AB7" i="115" s="1"/>
  <c r="U8" i="115" a="1"/>
  <c r="U8" i="115"/>
  <c r="AB8" i="115" s="1"/>
  <c r="U6" i="115" a="1"/>
  <c r="U6" i="115"/>
  <c r="AB6" i="115" s="1"/>
  <c r="U57" i="127" a="1"/>
  <c r="U57" i="127" s="1"/>
  <c r="AB57" i="127" s="1"/>
  <c r="AC57" i="127" s="1"/>
  <c r="U49" i="127" a="1"/>
  <c r="U49" i="127" s="1"/>
  <c r="AB49" i="127" s="1"/>
  <c r="AC49" i="127" s="1"/>
  <c r="U41" i="127" a="1"/>
  <c r="U41" i="127" s="1"/>
  <c r="AB41" i="127" s="1"/>
  <c r="AC41" i="127" s="1"/>
  <c r="U33" i="127" a="1"/>
  <c r="U33" i="127" s="1"/>
  <c r="AB33" i="127" s="1"/>
  <c r="AC33" i="127" s="1"/>
  <c r="U25" i="127" a="1"/>
  <c r="U25" i="127" s="1"/>
  <c r="AB25" i="127" s="1"/>
  <c r="AC25" i="127" s="1"/>
  <c r="U17" i="127" a="1"/>
  <c r="U17" i="127" s="1"/>
  <c r="AB17" i="127" s="1"/>
  <c r="AC17" i="127" s="1"/>
  <c r="V62" i="126" a="1"/>
  <c r="V62" i="126" s="1"/>
  <c r="AC62" i="126" s="1"/>
  <c r="AD62" i="126" s="1"/>
  <c r="V53" i="126" a="1"/>
  <c r="V53" i="126" s="1"/>
  <c r="AC53" i="126" s="1"/>
  <c r="AD53" i="126" s="1"/>
  <c r="V44" i="126" a="1"/>
  <c r="V44" i="126" s="1"/>
  <c r="AC44" i="126" s="1"/>
  <c r="AD44" i="126" s="1"/>
  <c r="V35" i="126" a="1"/>
  <c r="V35" i="126" s="1"/>
  <c r="AC35" i="126" s="1"/>
  <c r="AD35" i="126" s="1"/>
  <c r="V26" i="126" a="1"/>
  <c r="V26" i="126" s="1"/>
  <c r="AC26" i="126" s="1"/>
  <c r="AD26" i="126" s="1"/>
  <c r="X6" i="90" a="1"/>
  <c r="X6" i="90"/>
  <c r="AG6" i="90" s="1"/>
  <c r="X5" i="90" a="1"/>
  <c r="X5" i="90"/>
  <c r="AG5" i="90" s="1"/>
  <c r="W8" i="120" a="1"/>
  <c r="W8" i="120"/>
  <c r="AD8" i="120" s="1"/>
  <c r="AF8" i="120" s="1"/>
  <c r="W9" i="120" a="1"/>
  <c r="W9" i="120"/>
  <c r="AD9" i="120" s="1"/>
  <c r="AF9" i="120" s="1"/>
  <c r="W10" i="120" a="1"/>
  <c r="W10" i="120"/>
  <c r="AD10" i="120" s="1"/>
  <c r="AF10" i="120" s="1"/>
  <c r="W11" i="120" a="1"/>
  <c r="W11" i="120"/>
  <c r="AD11" i="120" s="1"/>
  <c r="AF11" i="120" s="1"/>
  <c r="W12" i="120" a="1"/>
  <c r="W12" i="120"/>
  <c r="AD12" i="120" s="1"/>
  <c r="AF12" i="120" s="1"/>
  <c r="W7" i="120" a="1"/>
  <c r="W7" i="120"/>
  <c r="AD7" i="120" s="1"/>
  <c r="AF7" i="120" s="1"/>
  <c r="AN12" i="62" a="1"/>
  <c r="AN12" i="62"/>
  <c r="AD12" i="115" l="1"/>
  <c r="AC12" i="115"/>
  <c r="AB10" i="124"/>
  <c r="AA10" i="124"/>
  <c r="AF10" i="125"/>
  <c r="AE10" i="125"/>
  <c r="AE10" i="126"/>
  <c r="AD10" i="126"/>
  <c r="AC10" i="127"/>
  <c r="AB10" i="127"/>
  <c r="AB9" i="127"/>
  <c r="AC9" i="127"/>
  <c r="AB8" i="127"/>
  <c r="AC8" i="127"/>
  <c r="AD8" i="115"/>
  <c r="AC8" i="115"/>
  <c r="AB6" i="124"/>
  <c r="AA6" i="124"/>
  <c r="AF6" i="125"/>
  <c r="AE6" i="125"/>
  <c r="AE6" i="126"/>
  <c r="AD6" i="126"/>
  <c r="AC6" i="127"/>
  <c r="AB6" i="127"/>
  <c r="AD7" i="115"/>
  <c r="AC7" i="115"/>
  <c r="AB5" i="124"/>
  <c r="AA5" i="124"/>
  <c r="AF5" i="125"/>
  <c r="AE5" i="125"/>
  <c r="AE5" i="126"/>
  <c r="AD5" i="126"/>
  <c r="AC5" i="127"/>
  <c r="AB5" i="127"/>
  <c r="AF7" i="125"/>
  <c r="AE7" i="125"/>
  <c r="AE7" i="126"/>
  <c r="AD7" i="126"/>
  <c r="AC7" i="127"/>
  <c r="AB7" i="127"/>
  <c r="AB8" i="124"/>
  <c r="AA8" i="124"/>
  <c r="AF8" i="125"/>
  <c r="AE8" i="125"/>
  <c r="AE8" i="126"/>
  <c r="AD8" i="126"/>
  <c r="AD11" i="115"/>
  <c r="AC11" i="115"/>
  <c r="AB9" i="124"/>
  <c r="AA9" i="124"/>
  <c r="AF9" i="125"/>
  <c r="AE9" i="125"/>
  <c r="AD9" i="126"/>
  <c r="AE4" i="125"/>
  <c r="W3" i="125" s="1"/>
  <c r="AE4" i="126"/>
  <c r="AD4" i="126"/>
  <c r="AB4" i="127"/>
  <c r="AC4" i="127"/>
  <c r="AC9" i="115"/>
  <c r="AA7" i="124"/>
  <c r="AB4" i="124"/>
  <c r="V3" i="124" s="1"/>
  <c r="AA4" i="124"/>
  <c r="U3" i="124" s="1"/>
  <c r="AC10" i="115"/>
  <c r="AD6" i="115"/>
  <c r="X4" i="115" s="1"/>
  <c r="AC6" i="115"/>
  <c r="W4" i="115" s="1"/>
  <c r="AE12" i="120"/>
  <c r="AE11" i="120"/>
  <c r="AE10" i="120"/>
  <c r="AE9" i="120"/>
  <c r="AE8" i="120"/>
  <c r="Y3" i="120"/>
  <c r="AE7" i="120"/>
  <c r="X3" i="120" s="1"/>
  <c r="W8" i="123" a="1"/>
  <c r="W8" i="123"/>
  <c r="AD8" i="123" s="1"/>
  <c r="AG8" i="123" s="1"/>
  <c r="W9" i="123" a="1"/>
  <c r="W9" i="123"/>
  <c r="AD9" i="123" s="1"/>
  <c r="AG9" i="123" s="1"/>
  <c r="W10" i="123" a="1"/>
  <c r="W10" i="123"/>
  <c r="AD10" i="123" s="1"/>
  <c r="AG10" i="123" s="1"/>
  <c r="W11" i="123" a="1"/>
  <c r="W11" i="123"/>
  <c r="AD11" i="123" s="1"/>
  <c r="AG11" i="123" s="1"/>
  <c r="W12" i="123" a="1"/>
  <c r="W12" i="123"/>
  <c r="AD12" i="123" s="1"/>
  <c r="AG12" i="123" s="1"/>
  <c r="W13" i="123" a="1"/>
  <c r="W13" i="123"/>
  <c r="AD13" i="123" s="1"/>
  <c r="AG13" i="123" s="1"/>
  <c r="W7" i="123" a="1"/>
  <c r="W7" i="123"/>
  <c r="AD7" i="123" s="1"/>
  <c r="AG7" i="123" s="1"/>
  <c r="W6" i="128" a="1"/>
  <c r="W6" i="128"/>
  <c r="AD6" i="128" s="1"/>
  <c r="AE6" i="128" s="1"/>
  <c r="E2" i="128" s="1"/>
  <c r="A22" i="74"/>
  <c r="A21" i="74"/>
  <c r="A20" i="74"/>
  <c r="A19" i="74"/>
  <c r="B18" i="74"/>
  <c r="A18" i="74"/>
  <c r="A17" i="74"/>
  <c r="X3" i="125" l="1"/>
  <c r="X3" i="126"/>
  <c r="Y3" i="126"/>
  <c r="V3" i="127"/>
  <c r="W3" i="127"/>
  <c r="X3" i="127"/>
  <c r="E2" i="127" s="1"/>
  <c r="B22" i="74" s="1"/>
  <c r="Z3" i="126"/>
  <c r="E2" i="126" s="1"/>
  <c r="B21" i="74" s="1"/>
  <c r="Y3" i="125"/>
  <c r="E2" i="125" s="1"/>
  <c r="B20" i="74" s="1"/>
  <c r="X3" i="124"/>
  <c r="E2" i="124" s="1"/>
  <c r="B19" i="74" s="1"/>
  <c r="Y4" i="115"/>
  <c r="E2" i="115" s="1"/>
  <c r="Z3" i="120"/>
  <c r="E2" i="120" s="1"/>
  <c r="AF13" i="123"/>
  <c r="AF12" i="123"/>
  <c r="AF11" i="123"/>
  <c r="AF8" i="123"/>
  <c r="AF10" i="123"/>
  <c r="AF9" i="123"/>
  <c r="Z4" i="123"/>
  <c r="AF7" i="123"/>
  <c r="Y4" i="123" s="1"/>
  <c r="B11" i="74"/>
  <c r="A27" i="74"/>
  <c r="X7" i="90" a="1"/>
  <c r="X7" i="90"/>
  <c r="AG7" i="90" s="1"/>
  <c r="X8" i="90" a="1"/>
  <c r="X8" i="90"/>
  <c r="AG8" i="90" s="1"/>
  <c r="X9" i="90" a="1"/>
  <c r="X9" i="90"/>
  <c r="AG9" i="90" s="1"/>
  <c r="X10" i="90" a="1"/>
  <c r="X10" i="90"/>
  <c r="AG10" i="90" s="1"/>
  <c r="X11" i="90" a="1"/>
  <c r="X11" i="90"/>
  <c r="AG11" i="90" s="1"/>
  <c r="E2" i="122"/>
  <c r="B26" i="74" s="1"/>
  <c r="E2" i="109"/>
  <c r="Y2" i="121"/>
  <c r="Z2" i="121" s="1"/>
  <c r="E2" i="121"/>
  <c r="B14" i="74" s="1"/>
  <c r="Y2" i="119"/>
  <c r="AN13" i="62" a="1"/>
  <c r="AN13" i="62"/>
  <c r="AR13" i="62" s="1"/>
  <c r="AT13" i="62" s="1"/>
  <c r="C6" i="90" l="1"/>
  <c r="AA4" i="123"/>
  <c r="E2" i="123" s="1"/>
  <c r="B17" i="74" s="1"/>
  <c r="AU13" i="62"/>
  <c r="E2" i="117" l="1"/>
  <c r="B10" i="74" s="1"/>
  <c r="K17" i="113" l="1"/>
  <c r="K19" i="113"/>
  <c r="K18" i="113"/>
  <c r="K20" i="113"/>
  <c r="K21" i="113"/>
  <c r="AN7" i="62" a="1"/>
  <c r="AN7" i="62"/>
  <c r="AR7" i="62" s="1"/>
  <c r="AT7" i="62" s="1"/>
  <c r="AN8" i="62" a="1"/>
  <c r="AN8" i="62"/>
  <c r="AR8" i="62" s="1"/>
  <c r="AN9" i="62" a="1"/>
  <c r="AN9" i="62"/>
  <c r="AR9" i="62" s="1"/>
  <c r="AN10" i="62" a="1"/>
  <c r="AN10" i="62"/>
  <c r="AR10" i="62" s="1"/>
  <c r="AN11" i="62" a="1"/>
  <c r="AN11" i="62"/>
  <c r="AR11" i="62" s="1"/>
  <c r="AR12" i="62"/>
  <c r="AU12" i="62" l="1"/>
  <c r="AT12" i="62"/>
  <c r="AU11" i="62"/>
  <c r="AT11" i="62"/>
  <c r="AU10" i="62"/>
  <c r="AT10" i="62"/>
  <c r="AU9" i="62"/>
  <c r="AT9" i="62"/>
  <c r="AU8" i="62"/>
  <c r="AT8" i="62"/>
  <c r="AU7" i="62"/>
  <c r="AX3" i="62" s="1"/>
  <c r="AW3" i="62" l="1"/>
  <c r="AY3" i="62"/>
  <c r="E2" i="62"/>
  <c r="E2" i="105"/>
  <c r="G2" i="88" l="1"/>
  <c r="E19" i="88"/>
  <c r="K17" i="88"/>
  <c r="M17" i="88" s="1"/>
  <c r="K16" i="88"/>
  <c r="M16" i="88" s="1"/>
  <c r="K15" i="88"/>
  <c r="M15" i="88" s="1"/>
  <c r="K14" i="88"/>
  <c r="M14" i="88" s="1"/>
  <c r="K13" i="88"/>
  <c r="M13" i="88" s="1"/>
  <c r="K12" i="88"/>
  <c r="M12" i="88" s="1"/>
  <c r="K11" i="88"/>
  <c r="M11" i="88" s="1"/>
  <c r="K10" i="88"/>
  <c r="M10" i="88" s="1"/>
  <c r="K9" i="88"/>
  <c r="M9" i="88" s="1"/>
  <c r="K8" i="88"/>
  <c r="M8" i="88" s="1"/>
  <c r="K7" i="88"/>
  <c r="M7" i="88" s="1"/>
  <c r="K6" i="88"/>
  <c r="M6" i="88" s="1"/>
  <c r="N6" i="88" l="1"/>
  <c r="N7" i="88" l="1"/>
  <c r="O7" i="88" s="1"/>
  <c r="N8" i="88"/>
  <c r="O8" i="88" s="1"/>
  <c r="N9" i="88"/>
  <c r="O9" i="88" s="1"/>
  <c r="N10" i="88"/>
  <c r="O10" i="88" s="1"/>
  <c r="N11" i="88"/>
  <c r="O11" i="88" s="1"/>
  <c r="N12" i="88"/>
  <c r="O12" i="88" s="1"/>
  <c r="N13" i="88"/>
  <c r="O13" i="88" s="1"/>
  <c r="N14" i="88"/>
  <c r="O14" i="88" s="1"/>
  <c r="N15" i="88"/>
  <c r="O15" i="88" s="1"/>
  <c r="N16" i="88"/>
  <c r="O16" i="88" s="1"/>
  <c r="N17" i="88"/>
  <c r="O17" i="88" s="1"/>
  <c r="M19" i="88"/>
  <c r="N19" i="88" s="1"/>
  <c r="O6" i="88"/>
  <c r="N20" i="88" l="1"/>
  <c r="O19" i="88"/>
  <c r="Z2" i="119" l="1"/>
  <c r="E2" i="119"/>
  <c r="B23" i="74" s="1"/>
  <c r="W2" i="100" l="1"/>
  <c r="X2" i="100"/>
  <c r="A16" i="74"/>
  <c r="A9" i="74"/>
  <c r="X2" i="117"/>
  <c r="Y2" i="117" s="1"/>
  <c r="B16" i="74"/>
  <c r="V3" i="113" l="1"/>
  <c r="U3" i="113"/>
  <c r="M2" i="99"/>
  <c r="A29" i="74"/>
  <c r="A28" i="74"/>
  <c r="Y2" i="111"/>
  <c r="D2" i="111" s="1"/>
  <c r="B29" i="74" s="1"/>
  <c r="X2" i="111"/>
  <c r="AF2" i="110"/>
  <c r="AE2" i="110"/>
  <c r="AD2" i="110"/>
  <c r="AB2" i="110"/>
  <c r="W3" i="113" l="1"/>
  <c r="B9" i="74"/>
  <c r="AA2" i="110"/>
  <c r="AC2" i="110" s="1"/>
  <c r="E2" i="110" s="1"/>
  <c r="B28" i="74" s="1"/>
  <c r="Z2" i="111"/>
  <c r="B1" i="74" l="1"/>
  <c r="A30" i="74"/>
  <c r="A25" i="74"/>
  <c r="A24" i="74"/>
  <c r="A15" i="74"/>
  <c r="A13" i="74"/>
  <c r="A12" i="74"/>
  <c r="A8" i="74"/>
  <c r="A7" i="74"/>
  <c r="A6" i="74"/>
  <c r="A5" i="74"/>
  <c r="B27" i="74"/>
  <c r="B15" i="74"/>
  <c r="M2" i="107"/>
  <c r="L2" i="107"/>
  <c r="L2" i="108"/>
  <c r="M2" i="108"/>
  <c r="B25" i="74" l="1"/>
  <c r="AA2" i="88"/>
  <c r="X3" i="108"/>
  <c r="W3" i="108"/>
  <c r="X3" i="107"/>
  <c r="W3" i="107"/>
  <c r="L2" i="99"/>
  <c r="N2" i="108" l="1"/>
  <c r="C2" i="108" s="1"/>
  <c r="B12" i="74" s="1"/>
  <c r="Y3" i="108"/>
  <c r="N2" i="107"/>
  <c r="C2" i="107" s="1"/>
  <c r="B13" i="74" s="1"/>
  <c r="Y3" i="107"/>
  <c r="N2" i="99"/>
  <c r="C2" i="99" s="1"/>
  <c r="B6" i="74" s="1"/>
  <c r="E2" i="90" l="1"/>
  <c r="B8" i="74" s="1"/>
  <c r="C2" i="59"/>
  <c r="B5" i="74" s="1"/>
  <c r="Y2" i="105" l="1"/>
  <c r="Z2" i="105" s="1"/>
  <c r="W3" i="99" l="1"/>
  <c r="Y2" i="90"/>
  <c r="X3" i="99"/>
  <c r="Z2" i="59"/>
  <c r="Y2" i="101"/>
  <c r="Y2" i="100" l="1"/>
  <c r="Z2" i="100" s="1"/>
  <c r="C2" i="100" s="1"/>
  <c r="B7" i="74" s="1"/>
  <c r="Z2" i="101"/>
  <c r="E2" i="101" s="1"/>
  <c r="B30" i="74" s="1"/>
  <c r="Y3" i="99"/>
  <c r="Z2" i="90" l="1"/>
  <c r="AA2" i="59" l="1"/>
  <c r="AB2" i="88" l="1"/>
  <c r="B24" i="74" l="1"/>
  <c r="B4" i="74" s="1"/>
  <c r="A6" i="72"/>
  <c r="A8" i="68" l="1"/>
  <c r="A5" i="68"/>
  <c r="A4" i="6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<sst xmlns="http://schemas.openxmlformats.org/spreadsheetml/2006/main" count="1882" uniqueCount="533">
  <si>
    <t>Lot</t>
  </si>
  <si>
    <t>Sublot</t>
  </si>
  <si>
    <t>Water</t>
  </si>
  <si>
    <t>25kg Bag</t>
  </si>
  <si>
    <t>1000kg Bulk</t>
  </si>
  <si>
    <t>25L Drum</t>
  </si>
  <si>
    <t>Wastewater</t>
  </si>
  <si>
    <t>1000L IBC Pumpover</t>
  </si>
  <si>
    <t>Drop</t>
  </si>
  <si>
    <t>Gas</t>
  </si>
  <si>
    <t>12.5kg Bag</t>
  </si>
  <si>
    <t>Lot 9 - Miscellanious</t>
  </si>
  <si>
    <t>Lot 9A - Miscellanious - Unregulated</t>
  </si>
  <si>
    <t>Product Dependant</t>
  </si>
  <si>
    <t>Lot 9B - Miscellanious - Regulated</t>
  </si>
  <si>
    <t>Formats</t>
  </si>
  <si>
    <t>Bulk Tanker</t>
  </si>
  <si>
    <t>Drop, IBC Pumpover, Bulk Tanker</t>
  </si>
  <si>
    <t>IBC Pumpover</t>
  </si>
  <si>
    <t>Drop, Bulk Tanker</t>
  </si>
  <si>
    <t>Yes</t>
  </si>
  <si>
    <t>No</t>
  </si>
  <si>
    <t>Binary</t>
  </si>
  <si>
    <t>Relevant EN Standard</t>
  </si>
  <si>
    <t xml:space="preserve">Company Name: </t>
  </si>
  <si>
    <t>Risk Assessments/Method Statement/Procedures Requirements</t>
  </si>
  <si>
    <t xml:space="preserve">Declaration
DWI (UK) Approved
Yes/No
</t>
  </si>
  <si>
    <t>Declaration
EN Standard
Yes/No</t>
  </si>
  <si>
    <t xml:space="preserve">Declaration
REACH Approved
Yes/No
</t>
  </si>
  <si>
    <t>Declaration
Irish Water Specific Impurity Limits
Yes/No</t>
  </si>
  <si>
    <t>Manufacturer
Tenderer to provide name, address and contact details for the original manufacturer of the proposed chemical</t>
  </si>
  <si>
    <t>Distributor
Tenderer to provide name, address and contact details for the distributor(s) of the proposed chemical, in the Lots tendered for</t>
  </si>
  <si>
    <t>Tendering 
Yes/No</t>
  </si>
  <si>
    <t>Transport Regulations</t>
  </si>
  <si>
    <t>500Kg Bag</t>
  </si>
  <si>
    <t>Class 1</t>
  </si>
  <si>
    <t>Explosive substances and articles</t>
  </si>
  <si>
    <t>Class 2</t>
  </si>
  <si>
    <t>Gases</t>
  </si>
  <si>
    <t>Class 3</t>
  </si>
  <si>
    <t>Flammable liquids</t>
  </si>
  <si>
    <t>Class 4.1</t>
  </si>
  <si>
    <t>Flammable solids, self-reactive substances, polymerizing substances and solid desensitised explosives</t>
  </si>
  <si>
    <t>Class 4.2</t>
  </si>
  <si>
    <t>Substances liable to spontaneous combustion</t>
  </si>
  <si>
    <t>Class 4.3</t>
  </si>
  <si>
    <t>Substances which, in contact with water, emit flammable gases</t>
  </si>
  <si>
    <t>Class 5.1</t>
  </si>
  <si>
    <t>Oxidising substances</t>
  </si>
  <si>
    <t>Class 5.2</t>
  </si>
  <si>
    <t>Organic peroxides</t>
  </si>
  <si>
    <t>Class 6.1</t>
  </si>
  <si>
    <t>Toxic substances</t>
  </si>
  <si>
    <t>Class 6.2</t>
  </si>
  <si>
    <t>Infectious substances</t>
  </si>
  <si>
    <t>Class 7</t>
  </si>
  <si>
    <t>Radioactive material</t>
  </si>
  <si>
    <t>Class 8</t>
  </si>
  <si>
    <t>Corrosive substances</t>
  </si>
  <si>
    <t>Class 9</t>
  </si>
  <si>
    <t>Miscellaneous dangerous substances and articles</t>
  </si>
  <si>
    <t>EN1407</t>
  </si>
  <si>
    <t>EN1409</t>
  </si>
  <si>
    <t>EN1410</t>
  </si>
  <si>
    <t>Standard For Flocculants</t>
  </si>
  <si>
    <t>Not Regulated</t>
  </si>
  <si>
    <t>No Standard</t>
  </si>
  <si>
    <t>Lot 6A - Flocculants</t>
  </si>
  <si>
    <t>Lot 6B - Filter Media</t>
  </si>
  <si>
    <t>Lot 6C - Septicity / Odour Control</t>
  </si>
  <si>
    <t>Lot 6D - Miscellaneous</t>
  </si>
  <si>
    <t xml:space="preserve">EN1407 </t>
  </si>
  <si>
    <t>Flocculant_EN_Standards</t>
  </si>
  <si>
    <t>Activated_Carbon_EN_Standards</t>
  </si>
  <si>
    <t xml:space="preserve">EN12903 </t>
  </si>
  <si>
    <t>EN12915</t>
  </si>
  <si>
    <t>Lot 6 Sublots</t>
  </si>
  <si>
    <t>Application</t>
  </si>
  <si>
    <t>ADR Transport Regulations</t>
  </si>
  <si>
    <t>Drop, IBC Pumpover</t>
  </si>
  <si>
    <t>Bulk Tanker, IBC Pumpover</t>
  </si>
  <si>
    <t>Standards</t>
  </si>
  <si>
    <t>Sub_Lots</t>
  </si>
  <si>
    <t>Number</t>
  </si>
  <si>
    <t>Question</t>
  </si>
  <si>
    <t>Response Information</t>
  </si>
  <si>
    <t>Response</t>
  </si>
  <si>
    <t>Information</t>
  </si>
  <si>
    <t>Contact name</t>
  </si>
  <si>
    <t>Contact's position</t>
  </si>
  <si>
    <t>Phone number</t>
  </si>
  <si>
    <t>E-mail address</t>
  </si>
  <si>
    <t>Complete</t>
  </si>
  <si>
    <t>Yes/No</t>
  </si>
  <si>
    <t>N/A</t>
  </si>
  <si>
    <t>Total</t>
  </si>
  <si>
    <t>Score/Info</t>
  </si>
  <si>
    <t>(%) split by area of responsibility (e.g. 33% traffic management / 33% safety consultant / 33% plant provider)</t>
  </si>
  <si>
    <t>Areas of responsibility (e.g. Finance, traffic management etc.)</t>
  </si>
  <si>
    <t>Some cells contain dropdown menus from which the Applicant's answer must be selected.</t>
  </si>
  <si>
    <t>The zoom for the document can be adjusted via the scrollbar in the very bottom right of the screen.</t>
  </si>
  <si>
    <t>%</t>
  </si>
  <si>
    <t>Section Progress</t>
  </si>
  <si>
    <t>Project Title</t>
  </si>
  <si>
    <r>
      <t xml:space="preserve">All sections contain a progress bar in the top right of the tab. </t>
    </r>
    <r>
      <rPr>
        <b/>
        <sz val="10"/>
        <rFont val="Arial"/>
        <family val="2"/>
      </rPr>
      <t>Do not proceed to the next tab until the progress bar is at 100%.</t>
    </r>
  </si>
  <si>
    <t>Water/
Wastewater</t>
  </si>
  <si>
    <t>Supplier Name</t>
  </si>
  <si>
    <t>Document Progress</t>
  </si>
  <si>
    <t>VAT Registered Name of Applicant</t>
  </si>
  <si>
    <t>VAT Registered Number of Applicant</t>
  </si>
  <si>
    <t>VAT Registered Name of Principal Applicant. 
If registered in a non-EU country, the proper legal name can be provided.</t>
  </si>
  <si>
    <t>Legal entities (VAT Registered Names) within the consortium or JV. 
If registered in a non-EU country, the proper legal name can be provided.</t>
  </si>
  <si>
    <t>Relevant ownership / participation division (%) within the consortium or JV</t>
  </si>
  <si>
    <t xml:space="preserve">Area of Responsibility –include relevant section number from the QSQ </t>
  </si>
  <si>
    <t>Questions responded to by the entity</t>
  </si>
  <si>
    <t>VAT Registered Name of Principal Applicant</t>
  </si>
  <si>
    <t>All VAT Registered Names within the consortium or JV.</t>
  </si>
  <si>
    <t>All VAT Registered Numbers within the consortium or JV.</t>
  </si>
  <si>
    <t>VAT Registered Numbers of the legal entities within the consortium or JV.
This can be left blank if the Applicant is registered in a non-EU country</t>
  </si>
  <si>
    <t>Area of Responsibility - include relevant section number</t>
  </si>
  <si>
    <t>Questions the Entity Responded</t>
  </si>
  <si>
    <t>Yes/No 1</t>
  </si>
  <si>
    <t>Yes - 1 Organisation</t>
  </si>
  <si>
    <t>Yes - 2 Organisations</t>
  </si>
  <si>
    <t>Yes - 3 Organisations</t>
  </si>
  <si>
    <t>Yes - 4 Organisations</t>
  </si>
  <si>
    <t>Yes - 5 Organisations</t>
  </si>
  <si>
    <t>Other Entity (VAT Registered Name)</t>
  </si>
  <si>
    <t>JV</t>
  </si>
  <si>
    <t>Other Entities 1</t>
  </si>
  <si>
    <t>Minimum</t>
  </si>
  <si>
    <t>Other Entities 2</t>
  </si>
  <si>
    <t>Other Entities 3</t>
  </si>
  <si>
    <t>Other Entities 4</t>
  </si>
  <si>
    <t>Other Entities 5</t>
  </si>
  <si>
    <r>
      <t xml:space="preserve">Greyed out cells </t>
    </r>
    <r>
      <rPr>
        <b/>
        <u/>
        <sz val="10"/>
        <color theme="1"/>
        <rFont val="Arial"/>
        <family val="2"/>
      </rPr>
      <t>do not</t>
    </r>
    <r>
      <rPr>
        <sz val="10"/>
        <color theme="1"/>
        <rFont val="Arial"/>
        <family val="2"/>
      </rPr>
      <t xml:space="preserve"> need to be completed.</t>
    </r>
  </si>
  <si>
    <r>
      <t>COMPETITION REF</t>
    </r>
    <r>
      <rPr>
        <sz val="10"/>
        <rFont val="Arial"/>
        <family val="2"/>
      </rPr>
      <t> </t>
    </r>
  </si>
  <si>
    <r>
      <t>APPLICANT NAME</t>
    </r>
    <r>
      <rPr>
        <sz val="10"/>
        <rFont val="Arial"/>
        <family val="2"/>
      </rPr>
      <t> </t>
    </r>
  </si>
  <si>
    <t>Is this Application a joint Venture (JV) / Consortium?</t>
  </si>
  <si>
    <t>Coagulants</t>
  </si>
  <si>
    <t>pH / Alkalinity Control</t>
  </si>
  <si>
    <t>Additives / Precursor Chemicals</t>
  </si>
  <si>
    <t>Flocculants</t>
  </si>
  <si>
    <t>Filter Media</t>
  </si>
  <si>
    <t>Septicity / Odour Control</t>
  </si>
  <si>
    <t>Miscellaneous</t>
  </si>
  <si>
    <t>Disinfectants</t>
  </si>
  <si>
    <r>
      <t>Applicants must</t>
    </r>
    <r>
      <rPr>
        <b/>
        <sz val="10"/>
        <rFont val="Arial"/>
        <family val="2"/>
      </rPr>
      <t xml:space="preserve"> not copy and paste values</t>
    </r>
    <r>
      <rPr>
        <sz val="10"/>
        <rFont val="Arial"/>
        <family val="2"/>
      </rPr>
      <t xml:space="preserve"> into any field. Each field must be populated individually using dropdown options where available.</t>
    </r>
  </si>
  <si>
    <r>
      <t xml:space="preserve">Cells in Yellow colour </t>
    </r>
    <r>
      <rPr>
        <b/>
        <u/>
        <sz val="10"/>
        <color theme="1"/>
        <rFont val="Arial"/>
        <family val="2"/>
      </rPr>
      <t>must</t>
    </r>
    <r>
      <rPr>
        <sz val="10"/>
        <color theme="1"/>
        <rFont val="Arial"/>
        <family val="2"/>
      </rPr>
      <t xml:space="preserve"> be completed</t>
    </r>
  </si>
  <si>
    <t>Please specify name of the Applicant , i.e. the proposed organisation that would enter into any Contract with the Contracting Entity. If the Applicant is registered in a non-EU country, the Applicant’s proper legal name can be provided here.</t>
  </si>
  <si>
    <t>Please Provide VAT Registered Number of Applicant
This can be left blank if the Applicant is registered in a non-EU country.</t>
  </si>
  <si>
    <t>http://ec.europa.eu/taxation_customs/vies/</t>
  </si>
  <si>
    <t>If a registered company:
Registered number of Applicant at relevant registration office</t>
  </si>
  <si>
    <t>Please provide your single point of contact for all communications related to this procurement competition</t>
  </si>
  <si>
    <t>If an Applicant is a Joint Venture Applicant, the Applicant must provide the additional information set out in the table below. If it is intended that a joint venture will be incorporated but it has not yet been formed, please provide proposed details in table below.</t>
  </si>
  <si>
    <t>Coagulants
Disinfectants
Gases
pH / Alkalinity Control
Additives / Precursor Chemicals
Flocculants
Filter Media
Septicity / Odour Control
Miscellaneous</t>
  </si>
  <si>
    <t>VAT Registered Address of Applicant</t>
  </si>
  <si>
    <t xml:space="preserve">Please Provide VAT Registered Address of Applicant
</t>
  </si>
  <si>
    <t xml:space="preserve">Please verify your VAT Registered Name, Number and Address are correct using the following website: </t>
  </si>
  <si>
    <t>Name:</t>
  </si>
  <si>
    <t>Telephone: </t>
  </si>
  <si>
    <t>Email:</t>
  </si>
  <si>
    <r>
      <t>Position in Applicant company / entity</t>
    </r>
    <r>
      <rPr>
        <sz val="12"/>
        <color rgb="FF000000"/>
        <rFont val="Arial"/>
        <family val="2"/>
      </rPr>
      <t>: </t>
    </r>
  </si>
  <si>
    <r>
      <t xml:space="preserve">Notes:
</t>
    </r>
    <r>
      <rPr>
        <b/>
        <sz val="10"/>
        <rFont val="Arial"/>
        <family val="2"/>
      </rPr>
      <t>(a)</t>
    </r>
    <r>
      <rPr>
        <sz val="10"/>
        <rFont val="Arial"/>
        <family val="2"/>
      </rPr>
      <t xml:space="preserve">	   VAT Registered Name of the Principal Applicant as per Section 4.1 above, only one entity can be named.
</t>
    </r>
    <r>
      <rPr>
        <b/>
        <sz val="10"/>
        <rFont val="Arial"/>
        <family val="2"/>
      </rPr>
      <t>(b)</t>
    </r>
    <r>
      <rPr>
        <sz val="10"/>
        <rFont val="Arial"/>
        <family val="2"/>
      </rPr>
      <t xml:space="preserve">	   The VAT Registered Names, Numbers and Addresses of all legal entities within the Joint Venture Applicant. </t>
    </r>
  </si>
  <si>
    <t>Minimum Turnover</t>
  </si>
  <si>
    <t>Minimum turnover required</t>
  </si>
  <si>
    <t>APPENDIX B1 APPLICANT/PRINCIPAL APPLICANT DETAILS</t>
  </si>
  <si>
    <t>5.3.1</t>
  </si>
  <si>
    <r>
      <t xml:space="preserve">Signature:
</t>
    </r>
    <r>
      <rPr>
        <sz val="10"/>
        <color rgb="FFFF0000"/>
        <rFont val="Arial"/>
        <family val="2"/>
      </rPr>
      <t>Right Click on the X
Select Sign
Go to "Select Image"
Choose your signature image
Press Sign</t>
    </r>
  </si>
  <si>
    <t>Overall Document Completeness</t>
  </si>
  <si>
    <r>
      <t xml:space="preserve">The information requested below shall be provided by the Applicant (or the Principal Applicant </t>
    </r>
    <r>
      <rPr>
        <b/>
        <u/>
        <sz val="10"/>
        <rFont val="Arial"/>
        <family val="2"/>
      </rPr>
      <t>only</t>
    </r>
    <r>
      <rPr>
        <sz val="10"/>
        <rFont val="Arial"/>
        <family val="2"/>
      </rPr>
      <t xml:space="preserve"> in the case of a Joint Venture Applicant).  Responses to this section are for information purposes only and will not be scored. </t>
    </r>
  </si>
  <si>
    <t>This Excel Document should not be submitted until the overall completeness in the Overview tab is 100%</t>
  </si>
  <si>
    <t xml:space="preserve">Minimum Requirement </t>
  </si>
  <si>
    <r>
      <t xml:space="preserve">General Notes
1. It is recommended that the Applicant downloads and saves a copy of this document locally before editing.
2. It is recommended that the Applicant periodically saves the document as the document is being completed.
3. Applicants must read the accompanying QSQ Document before completing the QSQ Excel document.
4. The Applicant should only make edits to the document where specifically directed within each tab.
5. The document shall be returned in its entirety within the provided QSQ Excel document. </t>
    </r>
    <r>
      <rPr>
        <b/>
        <sz val="10"/>
        <rFont val="Arial"/>
        <family val="2"/>
      </rPr>
      <t>No element shall be extracted from this document and submitted separately.</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</si>
  <si>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</si>
  <si>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</si>
  <si>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s are paraphrased in this excel document – the full details are set out in the QSQ word document.</t>
    </r>
  </si>
  <si>
    <t>SECTION 4.3 RESOURCES OF OTHER ENTITIES</t>
  </si>
  <si>
    <t>SECTION 4.2 APPLICATION BY A JOINT VENTURE APPLICANT</t>
  </si>
  <si>
    <t>Insructions for completing QSQ Excel Document</t>
  </si>
  <si>
    <t>If the country in which the Applicant is incorporated has equivalent legislation to the Act, is the Applicant compliant with the requirements of that Act?</t>
  </si>
  <si>
    <t>Minimum Requiment</t>
  </si>
  <si>
    <t>Yes/No/NA</t>
  </si>
  <si>
    <t>Yes/NA</t>
  </si>
  <si>
    <t>Please provide details of the above</t>
  </si>
  <si>
    <t>If “Yes”, is the Applicant compliant with the annual reporting requirements contained within section 54 of the Act?
Where the Applicant fails to provide sufficient evidence of compliance with the annual reporting requirements contained within section 54 of the Act (where applicable), this may result in the Applicant being eliminated without further consideration of its QSQ Response.</t>
  </si>
  <si>
    <t xml:space="preserve">
Is the Applicant a relevant commercial organisation as defined by section 54 ("Transparency in supply chains etc.") of the Modern Slavery Act 2015 ("the Act")?</t>
  </si>
  <si>
    <r>
      <t xml:space="preserve">Employee Related Matters 
</t>
    </r>
    <r>
      <rPr>
        <sz val="10"/>
        <rFont val="Arial"/>
        <family val="2"/>
      </rPr>
      <t xml:space="preserve">
The Minimum Requirement is either that the Applicant states “None” in response to the question below or, where it states “Yes”, it provides sufficient evidence that appropriate action has been taken as a result of any unlawful discrimination or findings by the Workplace Relations Commission, the Equality Commission in Northern Ireland, the Equality and Human Rights Commission (Scotland) or any comparable body in any other jurisdiction.</t>
    </r>
  </si>
  <si>
    <t>Yes/None</t>
  </si>
  <si>
    <t>In the last three years immediately preceding the date noted at Item B1 of these Particulars, has any finding of unlawful discrimination been made against the Applicant (or any parent company) by any court, employment tribunal, employment appeal tribunal or any comparable body in any other jurisdictions? And/or has the Applicant (or any parent company) been the subject of formal investigations by the Workplace Relations Commission, the Equality Commission of Northern Ireland or the Equality and Human Rights Commission (Scotland) or any comparable body in any other jurisdiction on grounds of alleged unlawful discrimination?  
If “Yes”, give details, including any corrective steps taken as a consequence of the findings. If “No”, please select “None”.
Where the Applicant fails to provide sufficient evidence that appropriate action had been taken this may result in the Applicant being eliminated without further consideration of its QSQ Response.</t>
  </si>
  <si>
    <t xml:space="preserve">
Do you or, if applicable, a subcontractor, supplier or entity whose capacities are being relied on, fall under one of the definitions under Section 5k.1 of the Council Regulation (please refer to scenario (a), (b), (c) listed under Section 6.4 (A))? </t>
  </si>
  <si>
    <r>
      <rPr>
        <b/>
        <sz val="10"/>
        <rFont val="Arial"/>
        <family val="2"/>
      </rPr>
      <t>Compliance with requirements of the Modern Slavery Act 2015 or equivalent legislation</t>
    </r>
    <r>
      <rPr>
        <sz val="10"/>
        <rFont val="Arial"/>
        <family val="2"/>
      </rPr>
      <t xml:space="preserve">
Commercial organisations that carry on a business or part of a business in the UK, supply goods or services and have an annual turnover of £36 million or more (“relevant commercial organisations”) are required under section 54 of the UK’s Modern Slavery Act to prepare a slavery and human trafficking statement as defined by section 54 of the Act,
The Minimum Requirement is either:
(1)	that the Applicant states “N/A” to all questions (because it is not a “relevant commercial organisation” as defined above and the country in which it is incorporated does not have equivalent legislation to the Act) or,
(2)	where the Applicant states “Yes” to question (A), it provides sufficient evidence that it is compliant with the annual reporting requirements contained in section 54 of the Modern Slavery Act or
(3)	the Applicant responds “Yes” to question (C).</t>
    </r>
  </si>
  <si>
    <t xml:space="preserve">Note 1: if applicant submitting Business Continuity Plans/ Recovery Plans- for GDPR compliance, personal information and contacts can be retracted
Note 2: if the organisation does not have formal Business Continuity/ Disaster Recovery documentation, a detailed description of approach and arrangements to satisfy the requirement above should be included as part of the response </t>
  </si>
  <si>
    <t>a</t>
  </si>
  <si>
    <t>D1</t>
  </si>
  <si>
    <t>Client Name/Customer sector</t>
  </si>
  <si>
    <r>
      <t xml:space="preserve">Section D1 </t>
    </r>
    <r>
      <rPr>
        <b/>
        <sz val="18"/>
        <color theme="0"/>
        <rFont val="Arial"/>
        <family val="2"/>
      </rPr>
      <t xml:space="preserve"> - Turnover</t>
    </r>
  </si>
  <si>
    <r>
      <t xml:space="preserve">Section D4 </t>
    </r>
    <r>
      <rPr>
        <b/>
        <sz val="18"/>
        <color theme="0"/>
        <rFont val="Arial"/>
        <family val="2"/>
      </rPr>
      <t>- Minimum requirements</t>
    </r>
  </si>
  <si>
    <r>
      <t xml:space="preserve">Section D5 </t>
    </r>
    <r>
      <rPr>
        <b/>
        <sz val="18"/>
        <color theme="0"/>
        <rFont val="Arial"/>
        <family val="2"/>
      </rPr>
      <t>- Minimum requirements</t>
    </r>
  </si>
  <si>
    <r>
      <t xml:space="preserve">Section 4.1 </t>
    </r>
    <r>
      <rPr>
        <b/>
        <sz val="18"/>
        <color theme="0"/>
        <rFont val="Arial"/>
        <family val="2"/>
      </rPr>
      <t>- Applicant/Principal Applicant Details</t>
    </r>
  </si>
  <si>
    <r>
      <t xml:space="preserve">Section 4.2 </t>
    </r>
    <r>
      <rPr>
        <b/>
        <sz val="18"/>
        <color theme="0"/>
        <rFont val="Arial"/>
        <family val="2"/>
      </rPr>
      <t>- Joint Venture Application</t>
    </r>
  </si>
  <si>
    <r>
      <t xml:space="preserve">Section 4.3 </t>
    </r>
    <r>
      <rPr>
        <b/>
        <sz val="18"/>
        <color theme="0"/>
        <rFont val="Arial"/>
        <family val="2"/>
      </rPr>
      <t>- Resources of Other Entities</t>
    </r>
  </si>
  <si>
    <t>Additional</t>
  </si>
  <si>
    <t>Offences</t>
  </si>
  <si>
    <t>Tax</t>
  </si>
  <si>
    <t>Other</t>
  </si>
  <si>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Questions/Minimum Requirements are paraphrased in this excel document – the full details are set out in the QSQ word document.</t>
    </r>
  </si>
  <si>
    <r>
      <t xml:space="preserve">Applicants </t>
    </r>
    <r>
      <rPr>
        <b/>
        <u/>
        <sz val="10"/>
        <rFont val="Arial"/>
        <family val="2"/>
      </rPr>
      <t>must</t>
    </r>
    <r>
      <rPr>
        <sz val="10"/>
        <rFont val="Arial"/>
        <family val="2"/>
      </rPr>
      <t xml:space="preserve"> complete the below questionnaire.  </t>
    </r>
  </si>
  <si>
    <r>
      <t>OFFENCES  
Within the past five years, has the Applicant (or any member of your proposed consortium, if applicable, or any entity being relied upon for the purposes of Section 3.8 of the QSQ), or any member of the administrative, management or supervisory body of such organisation or any person having powers of representation, decision or control therein been convicted of any of the following offences?</t>
    </r>
    <r>
      <rPr>
        <sz val="10"/>
        <rFont val="Arial"/>
        <family val="2"/>
      </rPr>
      <t> </t>
    </r>
  </si>
  <si>
    <r>
      <rPr>
        <b/>
        <sz val="10"/>
        <color rgb="FF000000"/>
        <rFont val="Arial"/>
        <family val="2"/>
      </rPr>
      <t>a.</t>
    </r>
    <r>
      <rPr>
        <sz val="10"/>
        <color rgb="FF000000"/>
        <rFont val="Arial"/>
        <family val="2"/>
      </rPr>
      <t xml:space="preserve"> participation in a criminal organisation, as defined in Article 2 of Council Framework Decision 2008/841/JHA; </t>
    </r>
  </si>
  <si>
    <r>
      <rPr>
        <b/>
        <sz val="10"/>
        <color rgb="FF000000"/>
        <rFont val="Arial"/>
        <family val="2"/>
      </rPr>
      <t>b.</t>
    </r>
    <r>
      <rPr>
        <sz val="10"/>
        <color rgb="FF000000"/>
        <rFont val="Arial"/>
        <family val="2"/>
      </rPr>
      <t xml:space="preserve"> corruption, as defined in Article 3 of the Convention on the fight against corruption involving officials of the European Communities or officials of Member States of the European Union and Article 2(1) of Council Framework Decision 2003/568/JHA as well as corruption as defined in the national law of the contracting entity or the economic operator; </t>
    </r>
  </si>
  <si>
    <r>
      <rPr>
        <b/>
        <sz val="10"/>
        <color rgb="FF000000"/>
        <rFont val="Arial"/>
        <family val="2"/>
      </rPr>
      <t>c.</t>
    </r>
    <r>
      <rPr>
        <sz val="10"/>
        <color rgb="FF000000"/>
        <rFont val="Arial"/>
        <family val="2"/>
      </rPr>
      <t xml:space="preserve"> fraud within the meaning of Article 1 of the Convention on the protection of the European Communities’ financial interests; </t>
    </r>
  </si>
  <si>
    <r>
      <rPr>
        <b/>
        <sz val="10"/>
        <color rgb="FF000000"/>
        <rFont val="Arial"/>
        <family val="2"/>
      </rPr>
      <t>d.</t>
    </r>
    <r>
      <rPr>
        <sz val="10"/>
        <color rgb="FF000000"/>
        <rFont val="Arial"/>
        <family val="2"/>
      </rPr>
      <t xml:space="preserve"> terrorist offences or offences linked to terrorist activities, as defined in Articles 1 and 3 of Council Framework Decision 2002/475/JHA respectively, or inciting or aiding or abetting or attempting to commit an offence, as referred to in Article 4 of that Framework Decision; </t>
    </r>
  </si>
  <si>
    <r>
      <rPr>
        <b/>
        <sz val="10"/>
        <color rgb="FF000000"/>
        <rFont val="Arial"/>
        <family val="2"/>
      </rPr>
      <t>e.</t>
    </r>
    <r>
      <rPr>
        <sz val="10"/>
        <color rgb="FF000000"/>
        <rFont val="Arial"/>
        <family val="2"/>
      </rPr>
      <t xml:space="preserve"> money laundering or terrorist financing, as defined in Article 1 of Directive 2005/60/EC of the European Parliament and of the Council; or </t>
    </r>
  </si>
  <si>
    <r>
      <rPr>
        <b/>
        <sz val="10"/>
        <color rgb="FF000000"/>
        <rFont val="Arial"/>
        <family val="2"/>
      </rPr>
      <t>f.</t>
    </r>
    <r>
      <rPr>
        <sz val="10"/>
        <color rgb="FF000000"/>
        <rFont val="Arial"/>
        <family val="2"/>
      </rPr>
      <t xml:space="preserve"> child labour and other forms of trafficking in human beings as defined in Article 2 of Directive 2011. </t>
    </r>
  </si>
  <si>
    <t>If the answer to any of the above questions is “yes”, please provide full details, including date of conviction, identity of person convicted, and details of any measures taken to demonstrate reliability despite the existence of a relevant ground for exclusion. </t>
  </si>
  <si>
    <r>
      <t>NON PAYMENT OF TAXES
Within the past five years, in respect of the Applicant, (or any member of your proposed consortium, if applicable, or any entity being relied upon for the purposes of section 3.8 of the QSQ)</t>
    </r>
    <r>
      <rPr>
        <sz val="10"/>
        <rFont val="Arial"/>
        <family val="2"/>
      </rPr>
      <t> </t>
    </r>
  </si>
  <si>
    <r>
      <rPr>
        <b/>
        <sz val="10"/>
        <rFont val="Arial"/>
        <family val="2"/>
      </rPr>
      <t>a.</t>
    </r>
    <r>
      <rPr>
        <sz val="10"/>
        <rFont val="Arial"/>
        <family val="2"/>
      </rPr>
      <t xml:space="preserve"> Has it been established by a judicial or administrative decision having final and binding effect in accordance with the legal provisions of Ireland or the legal provisions of the country in which the economic operator in question is established (if outside Ireland), that such economic operator is in breach of obligations related to the payment of tax or social security contributions? </t>
    </r>
  </si>
  <si>
    <t>If the answer to any of the above questions is Yes, please provide further details.  Please confirm whether the relevant economic operator has paid, or has entered into a binding arrangement with a view to paying, including, where applicable, any accrued interest and/or fines? </t>
  </si>
  <si>
    <t>The Contracting Entity may also exclude any Applicant that answered ‘yes’ to any of the following situations: 
Within the past three years, please indicate if any of the following situations have applied, or currently apply, to the Applicant or any member of the Applicant, in the case of a group/consortium or any entity being relied upon in accordance with Section 3.8 of the QSQ document.</t>
  </si>
  <si>
    <r>
      <rPr>
        <b/>
        <sz val="10"/>
        <rFont val="Arial"/>
        <family val="2"/>
      </rPr>
      <t>(a)</t>
    </r>
    <r>
      <rPr>
        <sz val="10"/>
        <rFont val="Calibri"/>
        <family val="2"/>
      </rPr>
      <t xml:space="preserve"> </t>
    </r>
    <r>
      <rPr>
        <sz val="10"/>
        <rFont val="Arial"/>
        <family val="2"/>
      </rPr>
      <t>a violation by the Applicant of applicable obligations referred to in Regulation 18(4) of the Regulations (applicable obligations in the fields of environmental, social and labour law that apply at the place where the works are carried out or the services provided that have been established by European Union law, national law, collective agreements or by international, environmental, social and labour law listed in Schedule 7 of the Regulations); </t>
    </r>
  </si>
  <si>
    <r>
      <rPr>
        <b/>
        <sz val="10"/>
        <rFont val="Arial"/>
        <family val="2"/>
      </rPr>
      <t>(b)</t>
    </r>
    <r>
      <rPr>
        <sz val="10"/>
        <rFont val="Calibri"/>
        <family val="2"/>
      </rPr>
      <t xml:space="preserve"> </t>
    </r>
    <r>
      <rPr>
        <sz val="10"/>
        <rFont val="Arial"/>
        <family val="2"/>
      </rPr>
      <t>the Applicant is bankrupt or is the subject of insolvency or winding-up proceedings, where its assets are being administered by a liquidator or by the court, where it is in an arrangement with creditors, where its business activities are suspended or it is in any analogous situation arising from a similar procedure under national laws and regulations; </t>
    </r>
  </si>
  <si>
    <r>
      <rPr>
        <b/>
        <sz val="10"/>
        <rFont val="Arial"/>
        <family val="2"/>
      </rPr>
      <t>(c)</t>
    </r>
    <r>
      <rPr>
        <sz val="10"/>
        <rFont val="Calibri"/>
        <family val="2"/>
      </rPr>
      <t xml:space="preserve"> </t>
    </r>
    <r>
      <rPr>
        <sz val="10"/>
        <rFont val="Arial"/>
        <family val="2"/>
      </rPr>
      <t>the Applicant is guilty of grave professional misconduct, which renders its integrity questionable; </t>
    </r>
  </si>
  <si>
    <r>
      <rPr>
        <b/>
        <sz val="10"/>
        <rFont val="Arial"/>
        <family val="2"/>
      </rPr>
      <t>(d)</t>
    </r>
    <r>
      <rPr>
        <sz val="10"/>
        <rFont val="Calibri"/>
        <family val="2"/>
      </rPr>
      <t xml:space="preserve"> </t>
    </r>
    <r>
      <rPr>
        <sz val="10"/>
        <rFont val="Arial"/>
        <family val="2"/>
      </rPr>
      <t>the Applicant has entered into agreements with other economic operators aimed at distorting competition; </t>
    </r>
  </si>
  <si>
    <r>
      <rPr>
        <b/>
        <sz val="10"/>
        <rFont val="Arial"/>
        <family val="2"/>
      </rPr>
      <t>(e)</t>
    </r>
    <r>
      <rPr>
        <sz val="10"/>
        <rFont val="Calibri"/>
        <family val="2"/>
      </rPr>
      <t xml:space="preserve"> </t>
    </r>
    <r>
      <rPr>
        <sz val="10"/>
        <rFont val="Arial"/>
        <family val="2"/>
      </rPr>
      <t>a conflict of interest within the meaning of Regulation 24 of the Regulations (which includes any situation where a relevant staff member has directly or indirectly a financial, economic or other personal interest which might be perceived to compromise his or her impartiality and independence in the context of the procurement procedure); </t>
    </r>
  </si>
  <si>
    <r>
      <rPr>
        <b/>
        <sz val="10"/>
        <rFont val="Arial"/>
        <family val="2"/>
      </rPr>
      <t>(f)</t>
    </r>
    <r>
      <rPr>
        <sz val="10"/>
        <rFont val="Calibri"/>
        <family val="2"/>
      </rPr>
      <t xml:space="preserve"> </t>
    </r>
    <r>
      <rPr>
        <sz val="10"/>
        <rFont val="Arial"/>
        <family val="2"/>
      </rPr>
      <t>a distortion of competition from the prior involvement of the Applicant in the preparation of the procurement procedure, as referred to in Regulation 41 of the Regulations; </t>
    </r>
  </si>
  <si>
    <r>
      <rPr>
        <b/>
        <sz val="10"/>
        <rFont val="Arial"/>
        <family val="2"/>
      </rPr>
      <t>(g)</t>
    </r>
    <r>
      <rPr>
        <sz val="10"/>
        <rFont val="Calibri"/>
        <family val="2"/>
      </rPr>
      <t xml:space="preserve"> </t>
    </r>
    <r>
      <rPr>
        <sz val="10"/>
        <rFont val="Arial"/>
        <family val="2"/>
      </rPr>
      <t>the Applicant has shown significant or persistent deficiencies in the performance of a substantive requirement under a prior public contract, a prior contract with a contracting entity or a prior concession contract which led to early termination of that prior contract, damages or other comparable sanctions;</t>
    </r>
    <r>
      <rPr>
        <b/>
        <sz val="10"/>
        <rFont val="Arial"/>
        <family val="2"/>
      </rPr>
      <t> </t>
    </r>
  </si>
  <si>
    <r>
      <rPr>
        <b/>
        <sz val="10"/>
        <rFont val="Arial"/>
        <family val="2"/>
      </rPr>
      <t>(h)</t>
    </r>
    <r>
      <rPr>
        <sz val="10"/>
        <rFont val="Calibri"/>
        <family val="2"/>
      </rPr>
      <t xml:space="preserve"> </t>
    </r>
    <r>
      <rPr>
        <sz val="10"/>
        <rFont val="Arial"/>
        <family val="2"/>
      </rPr>
      <t>the Applicant has been guilty of serious misrepresentation in supplying the information required for the verification of the absence of grounds for exclusion or the fulfilment of the pass/fail criteria, has withheld such information or is not able to submit the supporting documents required pursuant to Regulation 59 of the Regulations; or</t>
    </r>
    <r>
      <rPr>
        <b/>
        <sz val="10"/>
        <rFont val="Arial"/>
        <family val="2"/>
      </rPr>
      <t> </t>
    </r>
  </si>
  <si>
    <t>If the answer to any of the above questions is “yes”, please provide details.  </t>
  </si>
  <si>
    <r>
      <t>THIS DECLARATION </t>
    </r>
    <r>
      <rPr>
        <b/>
        <u/>
        <sz val="10"/>
        <color rgb="FF000000"/>
        <rFont val="Arial"/>
        <family val="2"/>
      </rPr>
      <t>MUST</t>
    </r>
    <r>
      <rPr>
        <b/>
        <sz val="10"/>
        <color rgb="FF000000"/>
        <rFont val="Arial"/>
        <family val="2"/>
      </rPr>
      <t> BE DULY SIGNED AND SUBMITTED AND IS PART OF THE APPLICANT’S QSQ RESPONSE.</t>
    </r>
    <r>
      <rPr>
        <b/>
        <sz val="10"/>
        <rFont val="Arial"/>
        <family val="2"/>
      </rPr>
      <t xml:space="preserve"> WHERE APPLICANT IS A JOINT VENTURE / CONSORTIUM, A SEPARATE DECLARATION MUST BE SIGNED BY </t>
    </r>
    <r>
      <rPr>
        <b/>
        <u/>
        <sz val="10"/>
        <rFont val="Arial"/>
        <family val="2"/>
      </rPr>
      <t>EACH MEMBER AS WELL AS ANY ENTITY BEING RELIED UPON FOR THE PURPOSES OF SECTION 3.8 OF THE QSQ</t>
    </r>
    <r>
      <rPr>
        <b/>
        <sz val="10"/>
        <rFont val="Arial"/>
        <family val="2"/>
      </rPr>
      <t>.  FAILURE TO COMPLETE THIS DECLARATION WILL EXCLUDE THE APPLICANT’S QUALIFIATION SYSTEM RESPONSE.</t>
    </r>
    <r>
      <rPr>
        <sz val="10"/>
        <rFont val="Arial"/>
        <family val="2"/>
      </rPr>
      <t> </t>
    </r>
  </si>
  <si>
    <t>Is there a conflict of interest (as described above)? </t>
  </si>
  <si>
    <t>If yes, please describe: </t>
  </si>
  <si>
    <r>
      <rPr>
        <b/>
        <sz val="18"/>
        <color rgb="FFFFFF00"/>
        <rFont val="Arial"/>
        <family val="2"/>
      </rPr>
      <t>Section 6</t>
    </r>
    <r>
      <rPr>
        <b/>
        <sz val="18"/>
        <color theme="0"/>
        <rFont val="Arial"/>
        <family val="2"/>
      </rPr>
      <t xml:space="preserve"> - Exclusion Criteria</t>
    </r>
  </si>
  <si>
    <r>
      <rPr>
        <b/>
        <sz val="10"/>
        <rFont val="Arial"/>
        <family val="2"/>
      </rPr>
      <t>(i)</t>
    </r>
    <r>
      <rPr>
        <sz val="10"/>
        <rFont val="Calibri"/>
        <family val="2"/>
      </rPr>
      <t xml:space="preserve"> </t>
    </r>
    <r>
      <rPr>
        <sz val="10"/>
        <rFont val="Arial"/>
        <family val="2"/>
      </rPr>
      <t>the Applicant has undertaken to unduly influence the decision-making process of the Contracting Entity to obtain confidential information that may confer upon it undue advantages in the procurement procedure or to negligently provide misleading information that may have a material influence on decisions concerning exclusion, selection or award.</t>
    </r>
  </si>
  <si>
    <r>
      <rPr>
        <b/>
        <sz val="18"/>
        <color rgb="FFFFFF00"/>
        <rFont val="Arial"/>
        <family val="2"/>
      </rPr>
      <t>Section 7</t>
    </r>
    <r>
      <rPr>
        <b/>
        <sz val="18"/>
        <color theme="0"/>
        <rFont val="Arial"/>
        <family val="2"/>
      </rPr>
      <t xml:space="preserve"> - Conflicts of Interest</t>
    </r>
  </si>
  <si>
    <t>Scored (300 marks)</t>
  </si>
  <si>
    <r>
      <rPr>
        <b/>
        <sz val="18"/>
        <color rgb="FFFFFF00"/>
        <rFont val="Arial"/>
        <family val="2"/>
      </rPr>
      <t>Section 5.3</t>
    </r>
    <r>
      <rPr>
        <b/>
        <sz val="18"/>
        <color theme="0"/>
        <rFont val="Arial"/>
        <family val="2"/>
      </rPr>
      <t xml:space="preserve"> - Experience</t>
    </r>
  </si>
  <si>
    <r>
      <rPr>
        <b/>
        <sz val="18"/>
        <color rgb="FFFFFF00"/>
        <rFont val="Arial"/>
        <family val="2"/>
      </rPr>
      <t>Section 8</t>
    </r>
    <r>
      <rPr>
        <b/>
        <sz val="18"/>
        <color theme="0"/>
        <rFont val="Arial"/>
        <family val="2"/>
      </rPr>
      <t xml:space="preserve"> - Signature</t>
    </r>
  </si>
  <si>
    <t>Each section is contained within a separate tab of the document.
It is recommended that each section is completed in the order presented (from left to right)</t>
  </si>
  <si>
    <r>
      <t xml:space="preserve">Section D3 </t>
    </r>
    <r>
      <rPr>
        <b/>
        <sz val="18"/>
        <color theme="0"/>
        <rFont val="Arial"/>
        <family val="2"/>
      </rPr>
      <t>- HSQE Minimum requirements</t>
    </r>
  </si>
  <si>
    <t>Minimum Requirement</t>
  </si>
  <si>
    <t>Details</t>
  </si>
  <si>
    <t>(A)</t>
  </si>
  <si>
    <t>(B)</t>
  </si>
  <si>
    <t>Please note that providing a bank of policies or procedures will not be deemed to sufficiently answer these questions.  We require explanation from the tendering organisation as to how they will tailor their operations to comply with the GDPR requirements and to meet the GDPR obligations of Uisce Éireann. Embedded links will also not be reviewed.</t>
  </si>
  <si>
    <t>Have you provided copies of your organisations financial statements demonstrating sufficient turnover as outlined?</t>
  </si>
  <si>
    <r>
      <rPr>
        <b/>
        <sz val="10"/>
        <rFont val="Arial"/>
        <family val="2"/>
      </rPr>
      <t>(c)</t>
    </r>
    <r>
      <rPr>
        <sz val="10"/>
        <rFont val="Arial"/>
        <family val="2"/>
      </rPr>
      <t xml:space="preserve">	   Relevant ownership/participation percentage split, for example this may be 50/50 or 33/33/33.
</t>
    </r>
    <r>
      <rPr>
        <b/>
        <sz val="10"/>
        <rFont val="Arial"/>
        <family val="2"/>
      </rPr>
      <t>(d)</t>
    </r>
    <r>
      <rPr>
        <sz val="10"/>
        <rFont val="Arial"/>
        <family val="2"/>
      </rPr>
      <t xml:space="preserve">	   Details of which entity is putting forward the experience and capabilities in response to the questions.  If an entity which does not form part of the consortium / JV is proposed as being fully / partly responsible the extent of the entity’s participation should be listed in Section 4.3.
Enter the questions that the entity responded.  The entity that is relied upon in relation to a particular question is to provide the response to that question.  If more than one response is provided, the responses will each be weighted equally when applying the marks.
</t>
    </r>
  </si>
  <si>
    <t xml:space="preserve">(ii) Evidence from the entity proving that those resources will be avaiable to the Apllicant for the duartion of the Qualification System and (Unless the resources relate to financial standing/capacity) that the entity being relied upon will perform those elements of a contract for which the resources or capacities relied upon are required. That evidence could be in the form of the undertakings set out in Sections 4.3.1 and 4.3.2 (on a letter with the company letter head of the company being relied upon) as applicable. 
</t>
  </si>
  <si>
    <t xml:space="preserve">Yes/No </t>
  </si>
  <si>
    <t>Where the applicant is relying on the resources of another entity (who is not a member of the consortium /JV e.g., subcontractor, subsidiary, parent company, etc,. The Applicant shall provide in this QSQ Response:</t>
  </si>
  <si>
    <t>(i) The information relevant to the area, section and question to which they are being relied upon; and</t>
  </si>
  <si>
    <t>information</t>
  </si>
  <si>
    <t>Please indicate Below to be considered for this role.</t>
  </si>
  <si>
    <t>(C)</t>
  </si>
  <si>
    <t>5.3.5</t>
  </si>
  <si>
    <r>
      <rPr>
        <b/>
        <sz val="18"/>
        <color rgb="FFFFFF00"/>
        <rFont val="Arial"/>
        <family val="2"/>
      </rPr>
      <t xml:space="preserve">Section 5.5.3 </t>
    </r>
    <r>
      <rPr>
        <b/>
        <sz val="18"/>
        <color theme="0"/>
        <rFont val="Arial"/>
        <family val="2"/>
      </rPr>
      <t>- Sustainability</t>
    </r>
  </si>
  <si>
    <t>5.5.3.1</t>
  </si>
  <si>
    <t>5.5.3.2</t>
  </si>
  <si>
    <t>5.5.3.3</t>
  </si>
  <si>
    <t>5.5.3.4</t>
  </si>
  <si>
    <t>5.5.3.5</t>
  </si>
  <si>
    <t>5.5.4.1</t>
  </si>
  <si>
    <t>5.5.4.2</t>
  </si>
  <si>
    <t>5.5.4.3</t>
  </si>
  <si>
    <t>5.5.4.4</t>
  </si>
  <si>
    <t>5.5.4.5</t>
  </si>
  <si>
    <t>5.5.5.1</t>
  </si>
  <si>
    <t>5.5.5.2</t>
  </si>
  <si>
    <r>
      <rPr>
        <b/>
        <sz val="10"/>
        <rFont val="Arial"/>
        <family val="2"/>
      </rPr>
      <t xml:space="preserve">6.1 </t>
    </r>
    <r>
      <rPr>
        <sz val="10"/>
        <rFont val="Arial"/>
        <family val="2"/>
      </rPr>
      <t xml:space="preserve">Subject to the provisions of Regulation 57 of the European Union (Award of Public Authority Contracts) Regulations 2016 (in Section 6, the Regulations): 
(a) if any of the conditions set out in Regulation 57(1) or 57(3) of the Regulations apply to:
       (a) the Applicant 
       (b) any member of the Applicant, in the case of a Joint Venture Applicant, 
       (c) any entity being relied upon in accordance with section 3.8 of this QSQ; or
       (d) any member of the administrative, management or supervisory body of such organisations or any person who has powers of representation, decision or control therein 
       the Applicant </t>
    </r>
    <r>
      <rPr>
        <u/>
        <sz val="10"/>
        <rFont val="Arial"/>
        <family val="2"/>
      </rPr>
      <t>shall</t>
    </r>
    <r>
      <rPr>
        <sz val="10"/>
        <rFont val="Arial"/>
        <family val="2"/>
      </rPr>
      <t xml:space="preserve"> be excluded from the competition. 
(b) if any of the conditions set out in Regulation 57(8) of the Regulations apply to:
        (a) the Applicant 
        (b) or any member of the Applicant, in the case of a group/consortium
        (c) or any entity being relied upon in accordance with section 3.8 of this QSQ.
      the Applicant </t>
    </r>
    <r>
      <rPr>
        <u/>
        <sz val="10"/>
        <rFont val="Arial"/>
        <family val="2"/>
      </rPr>
      <t>may</t>
    </r>
    <r>
      <rPr>
        <sz val="10"/>
        <rFont val="Arial"/>
        <family val="2"/>
      </rPr>
      <t xml:space="preserve"> be excluded from the competition.
(c) Applicants must complete the questionnaires below.  The Contracting Entity will accept Part III of the European Single Procurement Document (ESPD) in response to Section 6.</t>
    </r>
  </si>
  <si>
    <t>6.2.1</t>
  </si>
  <si>
    <t>6.2.2</t>
  </si>
  <si>
    <t>Section 5.5.1 - Quality Assurance</t>
  </si>
  <si>
    <t>Area</t>
  </si>
  <si>
    <t>5.5.3.6</t>
  </si>
  <si>
    <t>5.5.3.7</t>
  </si>
  <si>
    <t>5.5.3.8</t>
  </si>
  <si>
    <t>5.5.3.9</t>
  </si>
  <si>
    <t>5.5.3.10</t>
  </si>
  <si>
    <t>5.5.3.11</t>
  </si>
  <si>
    <t>5.5.3.12</t>
  </si>
  <si>
    <t>Internal Use Only - Columns to be locked</t>
  </si>
  <si>
    <t xml:space="preserve">Question Score Total </t>
  </si>
  <si>
    <t>% Score of the Question
(Repsonse + Evidence)</t>
  </si>
  <si>
    <t>Evaluation of Question</t>
  </si>
  <si>
    <t>Comments</t>
  </si>
  <si>
    <t>Answer</t>
  </si>
  <si>
    <t>Total Marks</t>
  </si>
  <si>
    <t>Climate Action</t>
  </si>
  <si>
    <t>Carbon management</t>
  </si>
  <si>
    <t>Transport</t>
  </si>
  <si>
    <t>Diversity, Inclusion and building a sustainable talent pool</t>
  </si>
  <si>
    <t>Fair work practices</t>
  </si>
  <si>
    <t>Health &amp; Wellbeing</t>
  </si>
  <si>
    <t>Circular economy</t>
  </si>
  <si>
    <t>Water conservation</t>
  </si>
  <si>
    <t>Sustainable Supply Chain</t>
  </si>
  <si>
    <t>General sustainability</t>
  </si>
  <si>
    <t>Does your company have project specific methodology for implementing low carbon management practices?</t>
  </si>
  <si>
    <t>Has your company taken to ensure optimisation of transport efficiencies and incorporation of electric vehicles?</t>
  </si>
  <si>
    <t>Does your organisation have policies to promote diversity and inclusion along with building a sustainable talent pool including training and capacity building within the workforce?</t>
  </si>
  <si>
    <t>Does your organisation have any programmes developed specifically to attract and develop talent from underrepresented minority groups?</t>
  </si>
  <si>
    <t>Does your company have a policy in place to promote the health and wellbeing of staff and stakeholders?</t>
  </si>
  <si>
    <t>Has your organisation developed circular economy targets and measures for resource reuse and waste minimisation?</t>
  </si>
  <si>
    <t>Yes/Partial/No &amp; Information</t>
  </si>
  <si>
    <t>Evidence (Maximum 200 characters)</t>
  </si>
  <si>
    <t>Score for response
(Max 25% of Max Score)</t>
  </si>
  <si>
    <t>Score for response
(Max. 75% of Max Score)</t>
  </si>
  <si>
    <t>Max. Score</t>
  </si>
  <si>
    <t>Has your organisation set a Net Zero target, which requires companies to achieve deep decarbonization of 90-95%?</t>
  </si>
  <si>
    <t>Are you subscribed to any external verification or certification process to achieving Net Zero? (e.g. SBTI)</t>
  </si>
  <si>
    <t>Does your organisation have policies and programmes in place to support and track Fair Work practices for workers (including any agency or sub-contractor workers)?</t>
  </si>
  <si>
    <t>Has your organisation committed to or implemented water conservation management and establish reduction goals?</t>
  </si>
  <si>
    <t>Does your organisation have a policy in place to promote, benchmark, and track sustainability, including ethical &amp; responsible sourcing of materials and resources?</t>
  </si>
  <si>
    <t>TOTAL</t>
  </si>
  <si>
    <t>Complete %</t>
  </si>
  <si>
    <t>Section D3 - HSQE Minimum requirements</t>
  </si>
  <si>
    <t>Project Reference Data Sheet - Project 2</t>
  </si>
  <si>
    <t>Project Reference Data Sheet - Project 3</t>
  </si>
  <si>
    <t>Project Reference Data Sheet - Project 4</t>
  </si>
  <si>
    <t>Project Reference Data Sheet - Project 5</t>
  </si>
  <si>
    <t>Project Reference Data Sheet - Project 6</t>
  </si>
  <si>
    <t>Reference Project for Lot 2</t>
  </si>
  <si>
    <t>Reference Project for Lot 3</t>
  </si>
  <si>
    <t>Reference Project for Lot 4</t>
  </si>
  <si>
    <t>Reference Project for Lot 5</t>
  </si>
  <si>
    <t>Reference Project for Lot 6</t>
  </si>
  <si>
    <t>Section Number</t>
  </si>
  <si>
    <t>Reference Project for Lot 1</t>
  </si>
  <si>
    <t>Project Reference Data Sheet - Project 1</t>
  </si>
  <si>
    <t>D2</t>
  </si>
  <si>
    <r>
      <rPr>
        <b/>
        <sz val="10"/>
        <color theme="1"/>
        <rFont val="Arial"/>
        <family val="2"/>
      </rPr>
      <t xml:space="preserve">Lot 3 – </t>
    </r>
    <r>
      <rPr>
        <sz val="10"/>
        <color theme="1"/>
        <rFont val="Arial"/>
        <family val="2"/>
      </rPr>
      <t xml:space="preserve">Statutory Inspection, Maintenance, &amp; Repair (incl. Replacement) of </t>
    </r>
    <r>
      <rPr>
        <b/>
        <sz val="10"/>
        <color theme="1"/>
        <rFont val="Arial"/>
        <family val="2"/>
      </rPr>
      <t>Chemical Tanks</t>
    </r>
    <r>
      <rPr>
        <sz val="10"/>
        <color theme="1"/>
        <rFont val="Arial"/>
        <family val="2"/>
      </rPr>
      <t>. Including but not limited to:
o  Chemical tanks, Chemical bunds, hosing, connectors, fill points, safety showers</t>
    </r>
  </si>
  <si>
    <r>
      <t>Lot 2 -</t>
    </r>
    <r>
      <rPr>
        <sz val="10"/>
        <color theme="1"/>
        <rFont val="Arial"/>
        <family val="2"/>
      </rPr>
      <t xml:space="preserve"> Statutory Inspection, Maintenance, &amp; Repair (incl. Replacement) of</t>
    </r>
    <r>
      <rPr>
        <b/>
        <sz val="10"/>
        <color theme="1"/>
        <rFont val="Arial"/>
        <family val="2"/>
      </rPr>
      <t xml:space="preserve"> Pressure Vessels</t>
    </r>
    <r>
      <rPr>
        <sz val="10"/>
        <color theme="1"/>
        <rFont val="Arial"/>
        <family val="2"/>
      </rPr>
      <t xml:space="preserve">. Including but not limited to:
o  Air / Water Receiver, Diaphragm Vessel, Compressor, Surge Vessel, Boiler, </t>
    </r>
  </si>
  <si>
    <r>
      <t xml:space="preserve">Lot 1 - </t>
    </r>
    <r>
      <rPr>
        <sz val="10"/>
        <color theme="1"/>
        <rFont val="Arial"/>
        <family val="2"/>
      </rPr>
      <t>Statutory Inspection, Maintenance, &amp; Repair (incl. Replacement) of</t>
    </r>
    <r>
      <rPr>
        <b/>
        <sz val="10"/>
        <color theme="1"/>
        <rFont val="Arial"/>
        <family val="2"/>
      </rPr>
      <t xml:space="preserve"> Lifting Equipment. </t>
    </r>
    <r>
      <rPr>
        <sz val="10"/>
        <color theme="1"/>
        <rFont val="Arial"/>
        <family val="2"/>
      </rPr>
      <t>Including but not limited to: 
o  Lifting Gear – Chains, Clamps, Eyebolts, Shackles, Pump Lifting Chains, Shackles, Web Slings, Block Grabs
o  Lifting Appliances – Winches, Jib Arms, Chain Blocks, Gantry Cranes, Lifting Frames &amp; Tripods
o  Personal Fall Protection Equipment – Harness, Lanyard, Lifelines &amp; rescue lines, Tripods</t>
    </r>
  </si>
  <si>
    <r>
      <rPr>
        <b/>
        <sz val="10"/>
        <color theme="1"/>
        <rFont val="Arial"/>
        <family val="2"/>
      </rPr>
      <t xml:space="preserve">Lot 4 – </t>
    </r>
    <r>
      <rPr>
        <sz val="10"/>
        <color theme="1"/>
        <rFont val="Arial"/>
        <family val="2"/>
      </rPr>
      <t>Statutory Inspection, Maintenance, &amp; Repair (incl. Replacement) of</t>
    </r>
    <r>
      <rPr>
        <b/>
        <sz val="10"/>
        <color theme="1"/>
        <rFont val="Arial"/>
        <family val="2"/>
      </rPr>
      <t xml:space="preserve"> ATEX Equipment. </t>
    </r>
    <r>
      <rPr>
        <sz val="10"/>
        <color theme="1"/>
        <rFont val="Arial"/>
        <family val="2"/>
      </rPr>
      <t>Including but not limited to:
o  	M&amp;E Equipment located withing designated zones
o  	Gas installations, chlorine gas auto shut down systems
o  	Lightning Protection Systems</t>
    </r>
  </si>
  <si>
    <r>
      <rPr>
        <b/>
        <sz val="10"/>
        <color theme="1"/>
        <rFont val="Arial"/>
        <family val="2"/>
      </rPr>
      <t xml:space="preserve">Lot 5 - </t>
    </r>
    <r>
      <rPr>
        <sz val="10"/>
        <color theme="1"/>
        <rFont val="Arial"/>
        <family val="2"/>
      </rPr>
      <t xml:space="preserve">Statutory Inspection, Maintenance, &amp; Repair (incl. Replacement) of </t>
    </r>
    <r>
      <rPr>
        <b/>
        <sz val="10"/>
        <color theme="1"/>
        <rFont val="Arial"/>
        <family val="2"/>
      </rPr>
      <t>Low Voltage (LV) Electrical Sites</t>
    </r>
    <r>
      <rPr>
        <sz val="10"/>
        <color theme="1"/>
        <rFont val="Arial"/>
        <family val="2"/>
      </rPr>
      <t>. Including but not limited to
o  	 Low Voltage Switchgear, 
o  	Uninterruptible Power Supply
o  	Generator Synchronisation Equipment
o  	Lighting &amp; Heating
o  	Electrical cables
o  	Generators
o  	Generator / mains manual &amp; auto changeover switches
o  	Programmable Logic Controllers (PLCs)
o  	Soft Starters
o  	Variable Speed Drivers (VSDs)
o  	Rectifiers
o  	Lightning Protection Systems</t>
    </r>
  </si>
  <si>
    <r>
      <rPr>
        <b/>
        <sz val="10"/>
        <color theme="1"/>
        <rFont val="Arial"/>
        <family val="2"/>
      </rPr>
      <t xml:space="preserve">Lot 6 – </t>
    </r>
    <r>
      <rPr>
        <sz val="10"/>
        <color theme="1"/>
        <rFont val="Arial"/>
        <family val="2"/>
      </rPr>
      <t xml:space="preserve">Statutory Inspection, Maintenance, &amp; Repair (incl. Replacement) of </t>
    </r>
    <r>
      <rPr>
        <b/>
        <sz val="10"/>
        <color theme="1"/>
        <rFont val="Arial"/>
        <family val="2"/>
      </rPr>
      <t>Medium Voltage (MV) Electrical Sites</t>
    </r>
    <r>
      <rPr>
        <sz val="10"/>
        <color theme="1"/>
        <rFont val="Arial"/>
        <family val="2"/>
      </rPr>
      <t>. Including but not limited to:
o  	Medium Voltage Switchgear 
o  	Distribution Transformers
o  	Low Voltage Air Circuit Breakers
o  	Electrical Cables</t>
    </r>
  </si>
  <si>
    <t>Prosecutions</t>
  </si>
  <si>
    <t>24/021</t>
  </si>
  <si>
    <t xml:space="preserve">Information </t>
  </si>
  <si>
    <t>5.3.2</t>
  </si>
  <si>
    <t>5.3.3</t>
  </si>
  <si>
    <t>5.3.4</t>
  </si>
  <si>
    <t>5.3.6</t>
  </si>
  <si>
    <t>Project Reference Data Sheet - Project 7</t>
  </si>
  <si>
    <t>Reference Project for Lot 7</t>
  </si>
  <si>
    <t>5.3.7</t>
  </si>
  <si>
    <t>Start Date and Finish Date</t>
  </si>
  <si>
    <t>Project overview</t>
  </si>
  <si>
    <t>Overall Project Value (incl. VAT)</t>
  </si>
  <si>
    <t>Volume of Inspections</t>
  </si>
  <si>
    <t>Equipment types</t>
  </si>
  <si>
    <t>Location(s)</t>
  </si>
  <si>
    <t>Main Duties and Responsibilities of the company</t>
  </si>
  <si>
    <t>Relevance to the contracting Entity's Requirements</t>
  </si>
  <si>
    <t xml:space="preserve">Logistics Management </t>
  </si>
  <si>
    <t>Monthly Reporting examples</t>
  </si>
  <si>
    <t>Lessons learned &amp; Quality Assurance</t>
  </si>
  <si>
    <r>
      <t xml:space="preserve">Section 5.2 </t>
    </r>
    <r>
      <rPr>
        <b/>
        <sz val="18"/>
        <color theme="0"/>
        <rFont val="Arial"/>
        <family val="2"/>
      </rPr>
      <t>- Resources</t>
    </r>
  </si>
  <si>
    <t>5.2.1</t>
  </si>
  <si>
    <r>
      <t xml:space="preserve">Provide details of current Business Continuity and Recovery arrangements that the Applicant has in place and how you would demonstrate continuity of Product/Service under different scenarios that could impact any current delivery of services . Considerations and contingencies for the following should be included as a minimum, and as applicable e.g. Stocks, Logistics and distribution, Supply Chain, Operational contingencies during unforeseen events (i.e. severe weather, pandemic, Cyber-attack or other major business disruption) 
</t>
    </r>
    <r>
      <rPr>
        <b/>
        <sz val="10"/>
        <color theme="1"/>
        <rFont val="Arial"/>
        <family val="2"/>
      </rPr>
      <t xml:space="preserve">Maximum Pages allowed for this Section is 5 pages. </t>
    </r>
  </si>
  <si>
    <t>Scored (50 marks)</t>
  </si>
  <si>
    <r>
      <t xml:space="preserve">Provide details on how and frequency on which these arrangements are tested and reviewed. 
</t>
    </r>
    <r>
      <rPr>
        <b/>
        <sz val="10"/>
        <rFont val="Arial"/>
        <family val="2"/>
      </rPr>
      <t xml:space="preserve">Maximum pages allowed for this section is 2 pages. </t>
    </r>
  </si>
  <si>
    <t>Scored (20 marks)</t>
  </si>
  <si>
    <r>
      <rPr>
        <b/>
        <sz val="18"/>
        <color rgb="FFFFFF00"/>
        <rFont val="Arial"/>
        <family val="2"/>
      </rPr>
      <t>Section 5.5.5</t>
    </r>
    <r>
      <rPr>
        <b/>
        <sz val="18"/>
        <color theme="0"/>
        <rFont val="Arial"/>
        <family val="2"/>
      </rPr>
      <t xml:space="preserve"> -  Data Protection </t>
    </r>
  </si>
  <si>
    <r>
      <rPr>
        <b/>
        <sz val="18"/>
        <color rgb="FFFFFF00"/>
        <rFont val="Arial"/>
        <family val="2"/>
      </rPr>
      <t>Section 5.5.4</t>
    </r>
    <r>
      <rPr>
        <b/>
        <sz val="18"/>
        <color theme="0"/>
        <rFont val="Arial"/>
        <family val="2"/>
      </rPr>
      <t xml:space="preserve"> -  Information Security</t>
    </r>
  </si>
  <si>
    <t>The Minimum Requirement is that the Applicant must demonstrate an average annual turnover, in the last 2 years or pro-rata for a ompany established within the last 2 years of at least:
Note: If applying for more than one lot, the Applicant must demonstrate an average annual turnover of the cumulative value pertaining to all selected lots.</t>
  </si>
  <si>
    <t>Lot 3</t>
  </si>
  <si>
    <t>Lot 4</t>
  </si>
  <si>
    <t>Lot 5</t>
  </si>
  <si>
    <t>Lot 6</t>
  </si>
  <si>
    <t>Lot 7</t>
  </si>
  <si>
    <t>Section 5.5.5 - Data Protection</t>
  </si>
  <si>
    <r>
      <rPr>
        <b/>
        <sz val="18"/>
        <color rgb="FFFFFF00"/>
        <rFont val="Arial"/>
        <family val="2"/>
      </rPr>
      <t>Section 5.5.6</t>
    </r>
    <r>
      <rPr>
        <b/>
        <sz val="18"/>
        <color theme="0"/>
        <rFont val="Arial"/>
        <family val="2"/>
      </rPr>
      <t xml:space="preserve"> - Business Continuity &amp; Disaster Recovery</t>
    </r>
  </si>
  <si>
    <r>
      <rPr>
        <b/>
        <sz val="10"/>
        <color theme="1"/>
        <rFont val="Arial"/>
        <family val="2"/>
      </rPr>
      <t>Safety Statement, Health and Safety Policy or equivalent</t>
    </r>
    <r>
      <rPr>
        <sz val="10"/>
        <color theme="1"/>
        <rFont val="Arial"/>
        <family val="2"/>
      </rPr>
      <t xml:space="preserve">
The Applicant (including Joint Ventures) shall submit a copy of their Safety Statement as required under the Safety, Health and Welfare at Work Act 2005 or equivalent document (if registered outside of Ireland). As a minimum, this must include health and safety policy, management structure, responsibilities/resources, health and safety training requirements, accident and emergency procedures, and the relevant risk assessments to ensure the safety, health and welfare of their employees.</t>
    </r>
  </si>
  <si>
    <t>Prohibition Notices/orders</t>
  </si>
  <si>
    <t>Improvement Notices</t>
  </si>
  <si>
    <t>Improvement Plans</t>
  </si>
  <si>
    <t>Man-hours Worked</t>
  </si>
  <si>
    <t>Fatalities (absolute)</t>
  </si>
  <si>
    <t>Reportable (&gt;3 day) Accidents (absolute)</t>
  </si>
  <si>
    <t>Lost Time (≤3 day) Accidents (absolute)</t>
  </si>
  <si>
    <t>Reportable Dangerous Occurrences (HSA/HSE) (absolute)</t>
  </si>
  <si>
    <r>
      <rPr>
        <b/>
        <sz val="10"/>
        <color theme="1"/>
        <rFont val="Arial"/>
        <family val="2"/>
      </rPr>
      <t>HSA Accident/Incident Performance</t>
    </r>
    <r>
      <rPr>
        <sz val="10"/>
        <color theme="1"/>
        <rFont val="Arial"/>
        <family val="2"/>
      </rPr>
      <t xml:space="preserve">
The Applicant shall provide details in the table below of its’ accident / incident performance (including joint ventures and subcontractors working on your behalf) for each of the last 5 years (up to the date 7 calendar days before the latest date for submission of the response to this QSQ).  Insert 0 if no incidents recorded or NA if data is unavailable. If data is unavailable the Applicant should provide an explanation in the Applicant’s Response box [below].
</t>
    </r>
    <r>
      <rPr>
        <b/>
        <sz val="10"/>
        <color theme="1"/>
        <rFont val="Arial"/>
        <family val="2"/>
      </rPr>
      <t xml:space="preserve">Where an Applicant has had a fatality, please outline the effective and enduring corrective and preventive measures that have been put in place to prevent reoccurrence. </t>
    </r>
  </si>
  <si>
    <t>5.5.5.3</t>
  </si>
  <si>
    <t>5.4.1.1</t>
  </si>
  <si>
    <t>5.4.1.2</t>
  </si>
  <si>
    <t>5.4.1.3</t>
  </si>
  <si>
    <t>5.4.1.4</t>
  </si>
  <si>
    <t>5.4.1.5</t>
  </si>
  <si>
    <t>5.4.1.6</t>
  </si>
  <si>
    <t>5.4.1.7</t>
  </si>
  <si>
    <r>
      <t xml:space="preserve">The Applicant shall provide evidence of a third party accredited Safety Management System e.g. Safe-T-Cert, OHSAS 18001/ISO45001 etc.  
If it not certified the applicant must provide information on how they implement a Health and Safety Management System. 
</t>
    </r>
    <r>
      <rPr>
        <b/>
        <sz val="10"/>
        <rFont val="Arial"/>
        <family val="2"/>
      </rPr>
      <t>Maximum number of A4 pages: 4</t>
    </r>
  </si>
  <si>
    <r>
      <t xml:space="preserve">The Applicant shall provide evidence of the company’s process for assessing the competency of : 
(i) Staff and,       
(ii) Sub-contractor and     
(iii) Designers (including Supplier Designers e.g. manhole covers, pre cast chambers etc) 
</t>
    </r>
    <r>
      <rPr>
        <b/>
        <sz val="10"/>
        <rFont val="Arial"/>
        <family val="2"/>
      </rPr>
      <t>Maximum number of A4 pages: 4</t>
    </r>
  </si>
  <si>
    <t>Scored (15 marks)</t>
  </si>
  <si>
    <r>
      <t xml:space="preserve">The Applicant shall provide its procedure for the company’s process for planning and maintaining all resources required for the project – i.e. Staff, Supervision, Safety Personnel, plant, equipment. IT requirements, materials etc. 
</t>
    </r>
    <r>
      <rPr>
        <b/>
        <sz val="10"/>
        <rFont val="Arial"/>
        <family val="2"/>
      </rPr>
      <t xml:space="preserve">Maximum number of A4 pages: 2 </t>
    </r>
  </si>
  <si>
    <r>
      <t xml:space="preserve">The Applicant shall provide its procedure for auditing and inspection of Health &amp; Safety performance including its process for ensuring effective close out of items raised. 
</t>
    </r>
    <r>
      <rPr>
        <b/>
        <sz val="10"/>
        <rFont val="Arial"/>
        <family val="2"/>
      </rPr>
      <t>Maximum number of A4 pages: 4</t>
    </r>
  </si>
  <si>
    <r>
      <t xml:space="preserve">The Applicant shall provide evidence of how health and safety information e.g., Inductions, Safe Work Procedures (Method Statements, Permits, Safe Plan of Action etc.), is effectively communicated to those carrying out work on site.  
</t>
    </r>
    <r>
      <rPr>
        <b/>
        <sz val="10"/>
        <rFont val="Arial"/>
        <family val="2"/>
      </rPr>
      <t>Maximum number of A4 pages: 4</t>
    </r>
    <r>
      <rPr>
        <sz val="10"/>
        <rFont val="Arial"/>
        <family val="2"/>
      </rPr>
      <t xml:space="preserve"> </t>
    </r>
  </si>
  <si>
    <r>
      <t xml:space="preserve">The Applicant shall provide details of how it communicated with each duty holder (Designer, Project Supervisor Design Process, Project Supervisor Construction Stage and Contractor) and those in operational control of place of work (e.g., plant, factory etc) on previous a project.  
Please note that details of communication of duty holders in other EU jurisdictions that are equivalent are acceptable. 
</t>
    </r>
    <r>
      <rPr>
        <b/>
        <sz val="10"/>
        <rFont val="Arial"/>
        <family val="2"/>
      </rPr>
      <t xml:space="preserve">Maximum number of A4 pages: 4 </t>
    </r>
  </si>
  <si>
    <t>Scored (40 marks)</t>
  </si>
  <si>
    <r>
      <t xml:space="preserve">With reference to one of the projects proposed the Applicant shall provide details of how they supervised, managed and coordinated the implementation of safe working procedures.
</t>
    </r>
    <r>
      <rPr>
        <b/>
        <sz val="10"/>
        <rFont val="Arial"/>
        <family val="2"/>
      </rPr>
      <t>Maximum number of A4 pages: 4</t>
    </r>
    <r>
      <rPr>
        <sz val="10"/>
        <rFont val="Arial"/>
        <family val="2"/>
      </rPr>
      <t xml:space="preserve"> </t>
    </r>
  </si>
  <si>
    <t>Scored (10 marks)</t>
  </si>
  <si>
    <t>With reference to one of the projects proposed the Applicant shall provide an example of a previous (Construction Stage) Safety and Health Plan (as required under Regulation 16 of the Safety Health and Welfare at Work (Construction) Regulations (Safety and Health Plans from other EU jurisdictions that are equivalent are acceptable)</t>
  </si>
  <si>
    <t>5.4.4.1</t>
  </si>
  <si>
    <t>5.4.4.1.a</t>
  </si>
  <si>
    <t>5.4.4.1.b</t>
  </si>
  <si>
    <t>5.4.4.2</t>
  </si>
  <si>
    <r>
      <t xml:space="preserve">With reference to one of the projects proposed the Applicant shall provide the process that they applied to take account of the General Principles of Prevention, existing safety files and existing health and safety plans to ensure that their designs are safe to construct, maintain, operate and eventually de construct. 
The General Principles of Prevention are detailed in Schedule 3 of the Safety, Health and Welfare at Work Act 2005. Blank forms/templates will not be accepted as evidence. 
</t>
    </r>
    <r>
      <rPr>
        <b/>
        <sz val="10"/>
        <rFont val="Arial"/>
        <family val="2"/>
      </rPr>
      <t>Maximum number of A4 pages: 4</t>
    </r>
  </si>
  <si>
    <t xml:space="preserve">With reference to one of the projects proposed the Applicant shall provide design risk assessment associated with the preliminary safety and health plan which take into account how the designer took account of principles of prevention, relevant safety health plan and safety files in design of the project.    </t>
  </si>
  <si>
    <t>5.4.5.1</t>
  </si>
  <si>
    <t>5.4.5.1.a</t>
  </si>
  <si>
    <t>5.4.5.2</t>
  </si>
  <si>
    <t xml:space="preserve">With reference to one of the projects proposed the Applicant shall provide an example of a previous (Preliminary) Safety and Health Plan (as required under Regulation 12 of the Safety Health and Welfare at Work (Construction) Regulations (Safety and Health Plans from other EU jurisdictions that are equivalent are acceptable). </t>
  </si>
  <si>
    <t xml:space="preserve">Please note where utilising a third party the Applicant must provide a letter of commitment for the duration of tender. Any changes thereafter must be notified in writing to the client.  </t>
  </si>
  <si>
    <t>5.4.5.1.b</t>
  </si>
  <si>
    <t>5.4.6.1</t>
  </si>
  <si>
    <t xml:space="preserve">The Applicant shall, for each of the subsections below provide specific examples to demonstrate that the Applicant managed its obligations in relation to confined space entry on one of the reference projects.
i) How they identified the confined space  
ii) Managed the hazards in relation to Confined Space Entry i.e. Risk Assessments, Code of practice 
iii) A copy of a completed confined space entry permit   </t>
  </si>
  <si>
    <t>Scored (30 marks)</t>
  </si>
  <si>
    <r>
      <t xml:space="preserve">Section 5.4.1  </t>
    </r>
    <r>
      <rPr>
        <b/>
        <sz val="18"/>
        <color theme="0"/>
        <rFont val="Arial"/>
        <family val="2"/>
      </rPr>
      <t>- Health &amp; Safety -  Contractor</t>
    </r>
  </si>
  <si>
    <t>Method Statement 1</t>
  </si>
  <si>
    <t>Method  Statement 2</t>
  </si>
  <si>
    <t>Method Statement 3</t>
  </si>
  <si>
    <t>5.4.6.1.a</t>
  </si>
  <si>
    <t>5.4.6.1.b</t>
  </si>
  <si>
    <t xml:space="preserve">Client Name/Customer sector </t>
  </si>
  <si>
    <r>
      <t xml:space="preserve">Section 5.3 - Experience
</t>
    </r>
    <r>
      <rPr>
        <sz val="12"/>
        <rFont val="Arial"/>
        <family val="2"/>
      </rPr>
      <t xml:space="preserve">The Applicant is to provide 1x reference projects per lot applying for (as detailed below) in the last three years that are similar in nature, scale and complexity to the reference project titles below.  The examples carry equal weightings of </t>
    </r>
    <r>
      <rPr>
        <b/>
        <sz val="12"/>
        <rFont val="Arial"/>
        <family val="2"/>
      </rPr>
      <t>300 marks each</t>
    </r>
    <r>
      <rPr>
        <sz val="12"/>
        <rFont val="Arial"/>
        <family val="2"/>
      </rPr>
      <t>.  The entity that performed the contract in question must be the entity that is relied upon by the Applicant in its answer.</t>
    </r>
  </si>
  <si>
    <t>Scored (4 marks)</t>
  </si>
  <si>
    <t xml:space="preserve">Project 1 </t>
  </si>
  <si>
    <t>Project 2</t>
  </si>
  <si>
    <t>Project 3</t>
  </si>
  <si>
    <t>Project 1</t>
  </si>
  <si>
    <t>Lot Application</t>
  </si>
  <si>
    <t xml:space="preserve">Please indicate through answering Yes/No below which roles you intend to carry out for the Lots Applied for. Refer to Section A4 of the particulars as outlined in the QSQ Memorandum for details on each Lot and associated sub lots.  
Note you may apply for as many Lots &amp; Sub Lots as required. Your competency and capability to deliver each Lot &amp; Sub Lot will be assessed at the tender stage should you Successfully Pre-Qualify.  
</t>
  </si>
  <si>
    <t xml:space="preserve"> </t>
  </si>
  <si>
    <t>Reference Project 1</t>
  </si>
  <si>
    <t>Reference Project 2</t>
  </si>
  <si>
    <t>Reference Project 3</t>
  </si>
  <si>
    <t xml:space="preserve">The Minimum Requirement is that the Applicant (rather than an individual working for the Applicant) must provide details, on the project Tab D2 Relevant Experience of the accompanying workbook of at least three contracts undertaken in the last three years immediately preceding the date noted at Item B1 of these Particulars that are similar in nature, scale and complexity and carried out in a similarly demanding environment to the Qualification System the scope of which is outlined at Item A4 of the Particulars. 
Details of the locations of where the inspections were carried shall be included. </t>
  </si>
  <si>
    <r>
      <rPr>
        <b/>
        <sz val="10"/>
        <color theme="1"/>
        <rFont val="Arial"/>
        <family val="2"/>
      </rPr>
      <t>Lot 1</t>
    </r>
    <r>
      <rPr>
        <sz val="10"/>
        <color theme="1"/>
        <rFont val="Arial"/>
        <family val="2"/>
      </rPr>
      <t xml:space="preserve"> - Statutory Inspection, Maintenance, &amp; Repair (incl. Replacement) of </t>
    </r>
    <r>
      <rPr>
        <b/>
        <sz val="10"/>
        <color theme="1"/>
        <rFont val="Arial"/>
        <family val="2"/>
      </rPr>
      <t>Lifting Equipment</t>
    </r>
    <r>
      <rPr>
        <sz val="10"/>
        <color theme="1"/>
        <rFont val="Arial"/>
        <family val="2"/>
      </rPr>
      <t xml:space="preserve">:  At a minimum, any of the 3 reference projects or a combination of the projects shall have included an average of 1,000 monthly inspections of similar type and scale. </t>
    </r>
  </si>
  <si>
    <r>
      <rPr>
        <b/>
        <sz val="10"/>
        <color theme="1"/>
        <rFont val="Arial"/>
        <family val="2"/>
      </rPr>
      <t>Lot 2</t>
    </r>
    <r>
      <rPr>
        <sz val="10"/>
        <color theme="1"/>
        <rFont val="Arial"/>
        <family val="2"/>
      </rPr>
      <t xml:space="preserve"> - Statutory Inspection, Maintenance, &amp; Repair (incl. Replacement) of </t>
    </r>
    <r>
      <rPr>
        <b/>
        <sz val="10"/>
        <color theme="1"/>
        <rFont val="Arial"/>
        <family val="2"/>
      </rPr>
      <t>Pressure Vessels</t>
    </r>
    <r>
      <rPr>
        <sz val="10"/>
        <color theme="1"/>
        <rFont val="Arial"/>
        <family val="2"/>
      </rPr>
      <t>. At a minimum, any of the 3 reference projects or a combination of the projects shall have included an average of 30 monthly inspections of similar type and scale.</t>
    </r>
  </si>
  <si>
    <r>
      <rPr>
        <b/>
        <sz val="10"/>
        <color theme="1"/>
        <rFont val="Arial"/>
        <family val="2"/>
      </rPr>
      <t>Lot 3</t>
    </r>
    <r>
      <rPr>
        <sz val="10"/>
        <color theme="1"/>
        <rFont val="Arial"/>
        <family val="2"/>
      </rPr>
      <t xml:space="preserve"> - Statutory Inspection, Maintenance, &amp; Repair (incl. Replacement) of </t>
    </r>
    <r>
      <rPr>
        <b/>
        <sz val="10"/>
        <color theme="1"/>
        <rFont val="Arial"/>
        <family val="2"/>
      </rPr>
      <t>Chemical Tanks</t>
    </r>
    <r>
      <rPr>
        <sz val="10"/>
        <color theme="1"/>
        <rFont val="Arial"/>
        <family val="2"/>
      </rPr>
      <t>. At a minimum, any of the 3 reference projects or a combination of the projects shall have included an average of 30 monthly inspections of similar type and scale.</t>
    </r>
  </si>
  <si>
    <r>
      <rPr>
        <b/>
        <sz val="10"/>
        <color theme="1"/>
        <rFont val="Arial"/>
        <family val="2"/>
      </rPr>
      <t>Lot 4</t>
    </r>
    <r>
      <rPr>
        <sz val="10"/>
        <color theme="1"/>
        <rFont val="Arial"/>
        <family val="2"/>
      </rPr>
      <t xml:space="preserve"> - Statutory Inspection, Maintenance, &amp; Repair (incl. Replacement) of </t>
    </r>
    <r>
      <rPr>
        <b/>
        <sz val="10"/>
        <color theme="1"/>
        <rFont val="Arial"/>
        <family val="2"/>
      </rPr>
      <t>ATEX Equipment</t>
    </r>
    <r>
      <rPr>
        <sz val="10"/>
        <color theme="1"/>
        <rFont val="Arial"/>
        <family val="2"/>
      </rPr>
      <t>. At a minimum, any of the 3 reference projects or a combination of the projects shall have included an average of 5 monthly inspections of similar type and scale.</t>
    </r>
  </si>
  <si>
    <r>
      <rPr>
        <b/>
        <sz val="10"/>
        <color theme="1"/>
        <rFont val="Arial"/>
        <family val="2"/>
      </rPr>
      <t xml:space="preserve">Lot 5 </t>
    </r>
    <r>
      <rPr>
        <sz val="10"/>
        <color theme="1"/>
        <rFont val="Arial"/>
        <family val="2"/>
      </rPr>
      <t>- Statutory Inspection, Maintenance, &amp; Repair (incl. Replacement) of</t>
    </r>
    <r>
      <rPr>
        <b/>
        <sz val="10"/>
        <color theme="1"/>
        <rFont val="Arial"/>
        <family val="2"/>
      </rPr>
      <t xml:space="preserve"> Low Voltage (LV) Electrical Sites</t>
    </r>
    <r>
      <rPr>
        <sz val="10"/>
        <color theme="1"/>
        <rFont val="Arial"/>
        <family val="2"/>
      </rPr>
      <t>. At a minimum, any of the 3 reference projects or a combination of the projects shall have included an average of 100 monthly inspections of similar type and scale.</t>
    </r>
  </si>
  <si>
    <r>
      <rPr>
        <b/>
        <sz val="10"/>
        <color theme="1"/>
        <rFont val="Arial"/>
        <family val="2"/>
      </rPr>
      <t>Lot 6</t>
    </r>
    <r>
      <rPr>
        <sz val="10"/>
        <color theme="1"/>
        <rFont val="Arial"/>
        <family val="2"/>
      </rPr>
      <t xml:space="preserve"> - Statutory Inspection, Maintenance, &amp; Repair (incl. Replacement) of </t>
    </r>
    <r>
      <rPr>
        <b/>
        <sz val="10"/>
        <color theme="1"/>
        <rFont val="Arial"/>
        <family val="2"/>
      </rPr>
      <t>Medium Voltage (MV) Electrical Sites</t>
    </r>
    <r>
      <rPr>
        <sz val="10"/>
        <color theme="1"/>
        <rFont val="Arial"/>
        <family val="2"/>
      </rPr>
      <t>. At a minimum, any of the 3 reference projects or a combination of the projects shall have included an average of 5 monthly inspections of similar type and scale.</t>
    </r>
  </si>
  <si>
    <r>
      <t xml:space="preserve">Section D2 </t>
    </r>
    <r>
      <rPr>
        <b/>
        <sz val="18"/>
        <color theme="0"/>
        <rFont val="Arial"/>
        <family val="2"/>
      </rPr>
      <t xml:space="preserve"> - Relevant Experience</t>
    </r>
  </si>
  <si>
    <t>Lot 1</t>
  </si>
  <si>
    <t>Lot 2</t>
  </si>
  <si>
    <t xml:space="preserve"> Lots Application</t>
  </si>
  <si>
    <t>Section 5.2 Resources</t>
  </si>
  <si>
    <r>
      <rPr>
        <b/>
        <sz val="10"/>
        <rFont val="Arial"/>
        <family val="2"/>
      </rPr>
      <t xml:space="preserve">GDPR Compliance </t>
    </r>
    <r>
      <rPr>
        <sz val="10"/>
        <rFont val="Arial"/>
        <family val="2"/>
      </rPr>
      <t xml:space="preserve">
Please provide details of the organisational and technical data protection controls in place within your organisation, and with your third party providers, to protect Uisce Éireann data, and which meet the standards compatible with EU General Data Protection Regulation 2016/679 and Irish Data Protection Act 2018. (Please note provision of a policy alone will not be a sufficient response to this question) </t>
    </r>
  </si>
  <si>
    <r>
      <rPr>
        <b/>
        <sz val="10"/>
        <rFont val="Arial"/>
        <family val="2"/>
      </rPr>
      <t>Data Protection Authority</t>
    </r>
    <r>
      <rPr>
        <sz val="10"/>
        <rFont val="Arial"/>
        <family val="2"/>
      </rPr>
      <t xml:space="preserve">
Has your organisation or any subsidiaries or sub-contractors (whilst carrying out work on behalf of YOUR organisation), been fined, penalised or subjected to an enforcement by a Data Protection Authority in the last 3 years? If yes, please provide details, including remediating actions. Please note that this is a mandatory question and failure to fully answer will result in an overall Zero score applying to this section.</t>
    </r>
  </si>
  <si>
    <t>A</t>
  </si>
  <si>
    <t>B</t>
  </si>
  <si>
    <t>C</t>
  </si>
  <si>
    <r>
      <t xml:space="preserve">Compliance with requirements of the COUNCIL REGULATION (EU) 2022/576 of 8 April 2022 amending Regulation (EU) No 833/2014 concerning restrictive measures in view of Russia’s actions destabilising the situation in Ukraine
1.	</t>
    </r>
    <r>
      <rPr>
        <sz val="10"/>
        <rFont val="Arial"/>
        <family val="2"/>
      </rPr>
      <t xml:space="preserve">Subject to the provisions of Article 5k.1 of the Council Regulation (EU) 2022/576 of 8 April 2022 amending Regulation (EU) No 833/2014 (in this Section 6.4, the Council Regulation), the Contracting Entity shall be prohibited from awarding a contract: 
a.	A Russian national, or a natural or legal person, entity or body established in Russia;
b.	A legal person, entity or body whose proprietary rights are directly or indirectly owned for more than 50 % by an entity referred to in point (a); or
c.	a natural or legal person, entity or body acting on behalf or at the direction of an entity referred to in point (a) or (b),
including, where they account for more than 10 % of the contract value, subcontractors, suppliers or entities whose capacities are being relied on within the meaning of the public procurement directives.
</t>
    </r>
    <r>
      <rPr>
        <b/>
        <sz val="10"/>
        <rFont val="Arial"/>
        <family val="2"/>
      </rPr>
      <t>2.</t>
    </r>
    <r>
      <rPr>
        <sz val="10"/>
        <rFont val="Arial"/>
        <family val="2"/>
      </rPr>
      <t xml:space="preserve">	If any of the conditions set out in Article 5k.1 of the Council Regulation apply, the Tenderer shall be excluded from the competition, unless specific grounds for derogation exist in accordance with Article 5k.2 of the Council Regulation. </t>
    </r>
  </si>
  <si>
    <t>To be completed by the entity applying for the role of Project Supervisor Design Process for all Lots applied (100 Marks Total per Lot with a 60% Pass Mark per Section Required)</t>
  </si>
  <si>
    <r>
      <t xml:space="preserve">With reference to one of the projects proposed the Applicant shall provide 
i) Details of how they ensured effective coordination of designers (including temporary works designers) during design and construction stage. </t>
    </r>
    <r>
      <rPr>
        <b/>
        <sz val="10"/>
        <rFont val="Arial"/>
        <family val="2"/>
      </rPr>
      <t xml:space="preserve">(20 Marks) 
</t>
    </r>
    <r>
      <rPr>
        <sz val="10"/>
        <rFont val="Arial"/>
        <family val="2"/>
      </rPr>
      <t xml:space="preserve">
ii) Details of how the general principles of prevention were taken into account when deciding on technical and organisational aspects , when planning stages of work which took place simultaneously </t>
    </r>
    <r>
      <rPr>
        <b/>
        <sz val="10"/>
        <rFont val="Arial"/>
        <family val="2"/>
      </rPr>
      <t xml:space="preserve">(20 marks) </t>
    </r>
    <r>
      <rPr>
        <sz val="10"/>
        <rFont val="Arial"/>
        <family val="2"/>
      </rPr>
      <t xml:space="preserve">
</t>
    </r>
    <r>
      <rPr>
        <b/>
        <sz val="10"/>
        <rFont val="Arial"/>
        <family val="2"/>
      </rPr>
      <t>Maximum number of A4 pages: 4</t>
    </r>
    <r>
      <rPr>
        <sz val="10"/>
        <rFont val="Arial"/>
        <family val="2"/>
      </rPr>
      <t xml:space="preserve"> </t>
    </r>
  </si>
  <si>
    <t>To be completed by those proposing to carryout works in confined spaces for all Lots applied (60 Marks Total per Lot with a 60% Pass Mark per Section Required)</t>
  </si>
  <si>
    <t>5.5.1</t>
  </si>
  <si>
    <t>5.5.2</t>
  </si>
  <si>
    <t>5.5.3</t>
  </si>
  <si>
    <t>5.5.4</t>
  </si>
  <si>
    <r>
      <rPr>
        <b/>
        <sz val="18"/>
        <color rgb="FFFFFF00"/>
        <rFont val="Arial"/>
        <family val="2"/>
      </rPr>
      <t xml:space="preserve">Section 5.5 </t>
    </r>
    <r>
      <rPr>
        <b/>
        <sz val="18"/>
        <color theme="0"/>
        <rFont val="Arial"/>
        <family val="2"/>
      </rPr>
      <t>- Quality Assurance</t>
    </r>
  </si>
  <si>
    <r>
      <rPr>
        <b/>
        <sz val="10"/>
        <rFont val="Arial"/>
        <family val="2"/>
      </rPr>
      <t>Management of Information Security</t>
    </r>
    <r>
      <rPr>
        <sz val="10"/>
        <rFont val="Arial"/>
        <family val="2"/>
      </rPr>
      <t xml:space="preserve">
Please describe in detail how your organisation manages information security, including how information security informs your organisation’s core operations through to the delivery of product or service to customers.
</t>
    </r>
    <r>
      <rPr>
        <b/>
        <sz val="10"/>
        <rFont val="Arial"/>
        <family val="2"/>
      </rPr>
      <t>Maximum pages allowed for this section is 2 pages.</t>
    </r>
  </si>
  <si>
    <r>
      <rPr>
        <b/>
        <sz val="10"/>
        <rFont val="Arial"/>
        <family val="2"/>
      </rPr>
      <t>Security Awareness Training</t>
    </r>
    <r>
      <rPr>
        <sz val="10"/>
        <rFont val="Arial"/>
        <family val="2"/>
      </rPr>
      <t xml:space="preserve">
Please describe in detail your organisation’s approach to the provision of security awareness training for employees and contractors, including details of:
(a)	whether such training is mandatory for all staff and contractors.
(b)	whether, and how often, such training is refreshed for all staff and contractors.
(c)	indicative content of such training.
</t>
    </r>
    <r>
      <rPr>
        <b/>
        <sz val="10"/>
        <rFont val="Arial"/>
        <family val="2"/>
      </rPr>
      <t xml:space="preserve">
Maximum pages allowed for this section is 2 pages.</t>
    </r>
  </si>
  <si>
    <r>
      <rPr>
        <b/>
        <sz val="10"/>
        <rFont val="Arial"/>
        <family val="2"/>
      </rPr>
      <t>Policies, Standards &amp; Controls</t>
    </r>
    <r>
      <rPr>
        <sz val="10"/>
        <rFont val="Arial"/>
        <family val="2"/>
      </rPr>
      <t xml:space="preserve">
Please describe in detail the policies, standards and controls that support your organisation’s management of information security, including details of:
(a)	what policies, standards and controls form the basis of your organisation’s management of information security.
(b)	how policies, standards and controls are reviewed and updated.
</t>
    </r>
    <r>
      <rPr>
        <b/>
        <sz val="10"/>
        <rFont val="Arial"/>
        <family val="2"/>
      </rPr>
      <t>Maximum pages allowed for this section is 2 pages.</t>
    </r>
  </si>
  <si>
    <r>
      <rPr>
        <b/>
        <sz val="10"/>
        <rFont val="Arial"/>
        <family val="2"/>
      </rPr>
      <t xml:space="preserve">Governance, Risk &amp; Compliance
</t>
    </r>
    <r>
      <rPr>
        <sz val="10"/>
        <rFont val="Arial"/>
        <family val="2"/>
      </rPr>
      <t xml:space="preserve">Please describe how your organisation organises and manages its information security governance, risk and compliance activities, including details for:
(a)	the whole organisation generally.
(b)	for staff and contractor personnel specifically.
(c)	for third-party suppliers specifically.
</t>
    </r>
    <r>
      <rPr>
        <b/>
        <sz val="10"/>
        <rFont val="Arial"/>
        <family val="2"/>
      </rPr>
      <t>Maximum pages allowed for this section is 2 pages.</t>
    </r>
  </si>
  <si>
    <r>
      <rPr>
        <b/>
        <sz val="10"/>
        <rFont val="Arial"/>
        <family val="2"/>
      </rPr>
      <t>Information Security Standards &amp; Compliance</t>
    </r>
    <r>
      <rPr>
        <sz val="10"/>
        <rFont val="Arial"/>
        <family val="2"/>
      </rPr>
      <t xml:space="preserve">
Please describe in detail how your organisation’s information security posture can be assured, with evidence, to Uisce Éireann e.g., through independent audits, risk assessments, due diligence, or certification to international information security standards such as ISO 27001, PCI-DSS etc.
</t>
    </r>
    <r>
      <rPr>
        <b/>
        <sz val="10"/>
        <rFont val="Arial"/>
        <family val="2"/>
      </rPr>
      <t>Maximum pages allowed for this section is 2 pages.</t>
    </r>
  </si>
  <si>
    <r>
      <rPr>
        <b/>
        <sz val="10"/>
        <rFont val="Arial"/>
        <family val="2"/>
      </rPr>
      <t xml:space="preserve">Cross-Border Data Transfers </t>
    </r>
    <r>
      <rPr>
        <sz val="10"/>
        <rFont val="Arial"/>
        <family val="2"/>
      </rPr>
      <t xml:space="preserve">
Will all Uisce Éireann data held by your organisation or by any third parties who may be hosting the Contracting Entity data on your behalf, geographically be hosted within the EEA? If YES please provide details. If </t>
    </r>
    <r>
      <rPr>
        <b/>
        <sz val="10"/>
        <rFont val="Arial"/>
        <family val="2"/>
      </rPr>
      <t>NO</t>
    </r>
    <r>
      <rPr>
        <sz val="10"/>
        <rFont val="Arial"/>
        <family val="2"/>
      </rPr>
      <t>: What legal basis do you rely on (e.g. Standard Contractual Clauses, Binding Corporate Rules, EC Adequacy Decisions, etc.) to enable your organisation to transfer the Uisce Éireann data outside the EEA?</t>
    </r>
  </si>
  <si>
    <t>LOT 1</t>
  </si>
  <si>
    <t>LOT 2</t>
  </si>
  <si>
    <t>LOT 3</t>
  </si>
  <si>
    <t>LOT 4</t>
  </si>
  <si>
    <t>LOT 5</t>
  </si>
  <si>
    <t>LOT 6</t>
  </si>
  <si>
    <t>LOT 7</t>
  </si>
  <si>
    <t>To be completed by the entity applying for the role of Project Supervisor Construction Stage for each Lot applied (80 Marks Total per Lot with a 60% Pass Mark per Section Required)</t>
  </si>
  <si>
    <t>Scored (200 Marks)</t>
  </si>
  <si>
    <t>Scored (160 Marks)</t>
  </si>
  <si>
    <t>Scored (40 Marks)</t>
  </si>
  <si>
    <t>if any such person is engaged in any service or operation which relates or may relate in any direct way to the outcome of this competition;</t>
  </si>
  <si>
    <t>any registerable interest involving the such person or any sub-contractors and any of the members of the Board of Uisce Éireann, members of the Government, members of the Oireachtas, or employees of Uisce Éireann.</t>
  </si>
  <si>
    <t>any situation involving any such persons and any staff members of the Contracting Entity (who are involved in the conduct of the procurement procedure or may influence the outcome of that procedure) which might be perceived to compromise the impartiality and independence of the procurement procedure.</t>
  </si>
  <si>
    <t>any links between the Applicant and other Applicants for this QS including for the avoidance of doubt, any direct or indirect commonality in directors, shareholders, management or employees.</t>
  </si>
  <si>
    <t xml:space="preserve">In the event of such information only coming to their notice after the submission of the QSQ, it should be communicated to Uisce Éireann immediately upon it becoming known to the Applicant. The terms 'registerable interest' and 'relative' shall be interpreted as per Section 2 and Schedule 2 of the Ethics in Public Office Act 1995 (as amended). </t>
  </si>
  <si>
    <r>
      <rPr>
        <b/>
        <sz val="10"/>
        <color theme="1"/>
        <rFont val="Arial"/>
        <family val="2"/>
      </rPr>
      <t xml:space="preserve">Lot 7 - General - </t>
    </r>
    <r>
      <rPr>
        <sz val="10"/>
        <color theme="1"/>
        <rFont val="Arial"/>
        <family val="2"/>
      </rPr>
      <t xml:space="preserve">This Lot is included to capture all other Statutory Inspection requirements that may be needed or yet to be determined.  </t>
    </r>
  </si>
  <si>
    <t>To be completed by the entity applying for the role of Designer for each lot applied (80 Marks Total per Lot applied with a 60% Pass Mark per Section Required)</t>
  </si>
  <si>
    <r>
      <t xml:space="preserve">The Applicant shall provide a current organisation chart for the Applicant showing he current senior management, health &amp; safety and maintenance teams of the Applicant.The organogram should show clear lines of responsibility and accountability for the variety of disciplines carried out. For a joint venture/consoritum the organorgram shoudl show the lines of responsibility and accountability within th propposed grouping.
</t>
    </r>
    <r>
      <rPr>
        <b/>
        <sz val="10"/>
        <rFont val="Arial"/>
        <family val="2"/>
      </rPr>
      <t>Maximum no of A4 pages - 2</t>
    </r>
    <r>
      <rPr>
        <sz val="10"/>
        <rFont val="Arial"/>
        <family val="2"/>
      </rPr>
      <t xml:space="preserve"> </t>
    </r>
  </si>
  <si>
    <r>
      <rPr>
        <b/>
        <sz val="10"/>
        <rFont val="Arial"/>
        <family val="2"/>
      </rPr>
      <t>Lot 1</t>
    </r>
    <r>
      <rPr>
        <sz val="10"/>
        <rFont val="Arial"/>
        <family val="2"/>
      </rPr>
      <t xml:space="preserve"> - Statutory Inspection, Maintenance, &amp; Repair (incl. Replacement) of </t>
    </r>
    <r>
      <rPr>
        <b/>
        <sz val="10"/>
        <rFont val="Arial"/>
        <family val="2"/>
      </rPr>
      <t>Lifting Equipment</t>
    </r>
    <r>
      <rPr>
        <sz val="10"/>
        <rFont val="Arial"/>
        <family val="2"/>
      </rPr>
      <t xml:space="preserve">.  
Provide minimum of </t>
    </r>
    <r>
      <rPr>
        <b/>
        <sz val="10"/>
        <rFont val="Arial"/>
        <family val="2"/>
      </rPr>
      <t>3 method statements</t>
    </r>
    <r>
      <rPr>
        <sz val="10"/>
        <rFont val="Arial"/>
        <family val="2"/>
      </rPr>
      <t xml:space="preserve">. The scope must include inspection, maintenance, repair and replacement of lifting equipment (fixed and mobile).
Risk assessment shall include but not limited to manual handling, use of plant, tools and equipment, slips trips and falls, noise, isolation of hazardous energies (including lock out, tag out), work at height, working in live environment, lifting operations, biological hazards, waste management, process safety etc.  </t>
    </r>
  </si>
  <si>
    <r>
      <rPr>
        <b/>
        <sz val="10"/>
        <rFont val="Arial"/>
        <family val="2"/>
      </rPr>
      <t>Lot 2</t>
    </r>
    <r>
      <rPr>
        <sz val="10"/>
        <rFont val="Arial"/>
        <family val="2"/>
      </rPr>
      <t xml:space="preserve"> - Statutory Inspection, Maintenance, &amp; Repair (incl. Replacement) of </t>
    </r>
    <r>
      <rPr>
        <b/>
        <sz val="10"/>
        <rFont val="Arial"/>
        <family val="2"/>
      </rPr>
      <t>Pressure Vessels.</t>
    </r>
    <r>
      <rPr>
        <sz val="10"/>
        <rFont val="Arial"/>
        <family val="2"/>
      </rPr>
      <t xml:space="preserve">
Provide minimum of </t>
    </r>
    <r>
      <rPr>
        <b/>
        <sz val="10"/>
        <rFont val="Arial"/>
        <family val="2"/>
      </rPr>
      <t>3 method statements</t>
    </r>
    <r>
      <rPr>
        <sz val="10"/>
        <rFont val="Arial"/>
        <family val="2"/>
      </rPr>
      <t xml:space="preserve">. The scope must include inspection, maintenance, repair and replacement of pressure vessels.
Risk assessment shall include but not limited to manual handling, use of plant, tools and equipment, slips trips and falls, noise, isolation of hazardous energies (including lock out, tag out),  work at height, working in live environment, pressure, lifting operations, biological hazards, waste management, process safety etc.  </t>
    </r>
  </si>
  <si>
    <r>
      <rPr>
        <b/>
        <sz val="10"/>
        <rFont val="Arial"/>
        <family val="2"/>
      </rPr>
      <t>Lot 3</t>
    </r>
    <r>
      <rPr>
        <sz val="10"/>
        <rFont val="Arial"/>
        <family val="2"/>
      </rPr>
      <t xml:space="preserve"> - Statutory Inspection, Maintenance, &amp; Repair (incl. Replacement) of </t>
    </r>
    <r>
      <rPr>
        <b/>
        <sz val="10"/>
        <rFont val="Arial"/>
        <family val="2"/>
      </rPr>
      <t>Chemical Tanks</t>
    </r>
    <r>
      <rPr>
        <sz val="10"/>
        <rFont val="Arial"/>
        <family val="2"/>
      </rPr>
      <t xml:space="preserve">.  
Provide minimum of </t>
    </r>
    <r>
      <rPr>
        <b/>
        <sz val="10"/>
        <rFont val="Arial"/>
        <family val="2"/>
      </rPr>
      <t>3 method statements</t>
    </r>
    <r>
      <rPr>
        <sz val="10"/>
        <rFont val="Arial"/>
        <family val="2"/>
      </rPr>
      <t xml:space="preserve">. The scope must include inspection, maintenance, repair and replacement of chemical tanks and auxiliary equipment.  
Risk assessment shall include but not limited to manual handling, use of plant, tools and equipment, slips trips and falls, noise, isolation of hazardous energies (including lock out, tag out), work at height, working in live environment, pressure, lifting operations, biological hazards, chemical safety, spills and containment, waste management, integrity/structural safety of tanks, process safety etc.  </t>
    </r>
  </si>
  <si>
    <r>
      <rPr>
        <b/>
        <sz val="10"/>
        <rFont val="Arial"/>
        <family val="2"/>
      </rPr>
      <t>Lot 4</t>
    </r>
    <r>
      <rPr>
        <sz val="10"/>
        <rFont val="Arial"/>
        <family val="2"/>
      </rPr>
      <t xml:space="preserve"> - Statutory Inspection, Maintenance, &amp; Repair (incl. Replacement) of </t>
    </r>
    <r>
      <rPr>
        <b/>
        <sz val="10"/>
        <rFont val="Arial"/>
        <family val="2"/>
      </rPr>
      <t>ATEX Equipment</t>
    </r>
    <r>
      <rPr>
        <sz val="10"/>
        <rFont val="Arial"/>
        <family val="2"/>
      </rPr>
      <t xml:space="preserve">. Including but not limited to: 
Provide minimum of </t>
    </r>
    <r>
      <rPr>
        <b/>
        <sz val="10"/>
        <rFont val="Arial"/>
        <family val="2"/>
      </rPr>
      <t>3 method statements.</t>
    </r>
    <r>
      <rPr>
        <sz val="10"/>
        <rFont val="Arial"/>
        <family val="2"/>
      </rPr>
      <t xml:space="preserve"> The scope must include inspection, maintenance, repair and replacement of ATEX Equipment  
Risk assessment shall include but not limited to manual handling, use of plant, tools and equipment, slips trips and falls, noise, isolation of hazardous energies (including lock out, tag out), work at height, working in live environment, pressure, control of ignition sources, lifting operations, biological hazards, chemical safety, waste management, working in an ATEX environment, structural safety, process safety etc</t>
    </r>
  </si>
  <si>
    <r>
      <rPr>
        <b/>
        <sz val="10"/>
        <rFont val="Arial"/>
        <family val="2"/>
      </rPr>
      <t>Lot 5</t>
    </r>
    <r>
      <rPr>
        <sz val="10"/>
        <rFont val="Arial"/>
        <family val="2"/>
      </rPr>
      <t xml:space="preserve">- Statutory Inspection, Maintenance, &amp; Repair (incl. Replacement) of </t>
    </r>
    <r>
      <rPr>
        <b/>
        <sz val="10"/>
        <rFont val="Arial"/>
        <family val="2"/>
      </rPr>
      <t>Low Voltage (LV) Electrical Sites.</t>
    </r>
    <r>
      <rPr>
        <sz val="10"/>
        <rFont val="Arial"/>
        <family val="2"/>
      </rPr>
      <t xml:space="preserve">  
Provide minimum of </t>
    </r>
    <r>
      <rPr>
        <b/>
        <sz val="10"/>
        <rFont val="Arial"/>
        <family val="2"/>
      </rPr>
      <t>3 method statements</t>
    </r>
    <r>
      <rPr>
        <sz val="10"/>
        <rFont val="Arial"/>
        <family val="2"/>
      </rPr>
      <t xml:space="preserve">. The scope must include inspection, maintenance, repair and replacement low voltage equipment. 
Risk assessment shall include but not limited to manual handling, use of plant, tools and equipment, slips trips and falls, noise, isolation of hazardous energies (including lock out, tag out), work at height, working in live environment, lifting operations, biological hazards, chemical safety, waste management,  process safety etc.  </t>
    </r>
  </si>
  <si>
    <r>
      <rPr>
        <b/>
        <sz val="10"/>
        <rFont val="Arial"/>
        <family val="2"/>
      </rPr>
      <t>Lot 6</t>
    </r>
    <r>
      <rPr>
        <sz val="10"/>
        <rFont val="Arial"/>
        <family val="2"/>
      </rPr>
      <t xml:space="preserve"> - Statutory Inspection, Maintenance, &amp; Repair (incl. Replacement) of </t>
    </r>
    <r>
      <rPr>
        <b/>
        <sz val="10"/>
        <rFont val="Arial"/>
        <family val="2"/>
      </rPr>
      <t>Medium Voltage (MV) Electrical Sites</t>
    </r>
    <r>
      <rPr>
        <sz val="10"/>
        <rFont val="Arial"/>
        <family val="2"/>
      </rPr>
      <t xml:space="preserve">.  
Provide minimum of </t>
    </r>
    <r>
      <rPr>
        <b/>
        <sz val="10"/>
        <rFont val="Arial"/>
        <family val="2"/>
      </rPr>
      <t>3 method statements</t>
    </r>
    <r>
      <rPr>
        <sz val="10"/>
        <rFont val="Arial"/>
        <family val="2"/>
      </rPr>
      <t>. The scope must include inspection, maintenance, repair and replacement medium voltage equipment.
Risk assessment shall include but not limited to manual handling, use of plant, tools and equipment, slips trips and falls, noise, isolation of hazardous energies (including lock out, tag out), work at height, working in live environment, lifting operations, biological hazards, chemical safety, waste management,  process safety etc</t>
    </r>
  </si>
  <si>
    <r>
      <rPr>
        <b/>
        <sz val="10"/>
        <rFont val="Arial"/>
        <family val="2"/>
      </rPr>
      <t xml:space="preserve">Lot 7 </t>
    </r>
    <r>
      <rPr>
        <sz val="10"/>
        <rFont val="Arial"/>
        <family val="2"/>
      </rPr>
      <t xml:space="preserve">- </t>
    </r>
    <r>
      <rPr>
        <b/>
        <sz val="10"/>
        <rFont val="Arial"/>
        <family val="2"/>
      </rPr>
      <t>General</t>
    </r>
    <r>
      <rPr>
        <sz val="10"/>
        <rFont val="Arial"/>
        <family val="2"/>
      </rPr>
      <t xml:space="preserve"> - This Lot is included to capture all other Statutory Inspection requirements that may be needed or are yet to be determined. 
Provide minimum of </t>
    </r>
    <r>
      <rPr>
        <b/>
        <sz val="10"/>
        <rFont val="Arial"/>
        <family val="2"/>
      </rPr>
      <t>3 method statements</t>
    </r>
    <r>
      <rPr>
        <sz val="10"/>
        <rFont val="Arial"/>
        <family val="2"/>
      </rPr>
      <t xml:space="preserve">. The scope must include inspection, maintenance, repair and replacement of water and waste water equipment.
Risk assessment shall include but not limited to manual handling, use of plant, tools and equipment, slips trips and falls, noise, isolation of hazardous energies (including lock out, tag out), work at height, working in live environment, lifting operations, biological hazards, chemical safety, waste management, water safety, structural safety, process safety etc.  </t>
    </r>
  </si>
  <si>
    <r>
      <t xml:space="preserve">The Applicant shall provide documented evidence of how they manage and ensure quality of services and products provided through this tender. Please state what quality assurance systems, processes and/or procedures the applicant has in place, including brief description of each. 
Note: If the applicant is accredited to a Management system (i.e. ISO9001 or equivalent), the applicant shall also provide a copy of the certification (as an appendix), inlcuding the scope of the applicable areas. 
</t>
    </r>
    <r>
      <rPr>
        <b/>
        <sz val="10"/>
        <color theme="1"/>
        <rFont val="Arial"/>
        <family val="2"/>
      </rPr>
      <t>Maximum number of A4 pages - 6</t>
    </r>
  </si>
  <si>
    <r>
      <t xml:space="preserve">Provide details of the qualitative and quantitative metrics and targets the applicant has previusoly utilised to measure their quality performance related to the services and products provided on previous contracts of similar scope as outlined in section A4. Detail how these metrics were monitored and communicated. 
</t>
    </r>
    <r>
      <rPr>
        <b/>
        <sz val="10"/>
        <color theme="1"/>
        <rFont val="Arial"/>
        <family val="2"/>
      </rPr>
      <t xml:space="preserve">Maximum number of A4 pages - 4 </t>
    </r>
  </si>
  <si>
    <r>
      <t xml:space="preserve">Please provide details (including process/ procedures in place) on how the Applicant has previously identified and dealt with potential quality issues, and/ or non- conformances identified in relation to the services and products similar in scope as outlined in section A4, including quality issues raised by previous contracts, and how they were investigated and dealt with in a timely manner
</t>
    </r>
    <r>
      <rPr>
        <b/>
        <sz val="10"/>
        <color theme="1"/>
        <rFont val="Arial"/>
        <family val="2"/>
      </rPr>
      <t>Maximum number of A4 pages - 4</t>
    </r>
  </si>
  <si>
    <r>
      <t xml:space="preserve">What steps did you take to proactively ensure the quality of service delivery and how did you strive to improve the quality over the term of a previous contract.
</t>
    </r>
    <r>
      <rPr>
        <b/>
        <sz val="10"/>
        <color theme="1"/>
        <rFont val="Arial"/>
        <family val="2"/>
      </rPr>
      <t>Maximum number of A4 pages - 2</t>
    </r>
  </si>
  <si>
    <t>All Lots 200 marks with a minimum 50% pass mark overall</t>
  </si>
  <si>
    <t>All Lots 200 marks with a minimum of 50% pass mark overall</t>
  </si>
  <si>
    <t>Does your company have procedures in place to track, measure and report the continual improvement of the sustainability performance?</t>
  </si>
  <si>
    <t>All Lots 100 marks with minimum 50% pass mark overall</t>
  </si>
  <si>
    <t>All lots 100 marks with a minimum 50% pass mark overall</t>
  </si>
  <si>
    <t>If any conflict of interest or potential conflict of interest (whether actual or perceived) exists or arises in respect of the Applicant (including any parent, subsidiary or associated company of the Applicant or any director, partner or person in an equivalent position in the Applicant, or any equivalent person in any entity being relied upon for the purpose of the Applicant’s submission) with regards to this QS, it must be fully disclosed to the Contracting Entity on submission of its QSQ. Without prejudice to the generality of the above, the following must (without limitation) be disclosed in respect of the persons named in the above paragraph:</t>
  </si>
  <si>
    <t>All potential conflicts of interest or potential conflict of interest (whether actual or perceived) should be disclosed. Persons or companies engaged in any service or operation which relates or may relate in any direct way to the outcome of this competition may be excluded from applying or being involved in the procurement. Any decision of the Contracting Entity in this regard shall be final.</t>
  </si>
  <si>
    <t>In the event of such information only coming to the Applicant’s notice after the submission of a QSQ Response, it should be communicated to the Contracting Entity immediately on it becoming known to the Applicant. The terms 'registerable interest' and 'relative' shall be interpreted as per section 2 and schedule 2 of the Ethics in Public Office Act 1995 (as amended).</t>
  </si>
  <si>
    <t>I certify that the information provided throughout this document is accurate and complete to the best of my knowledge and belief. I understand that the provision of inaccurate or misleading information in this declaration will invalidate my / our Tender. </t>
  </si>
  <si>
    <t>No.</t>
  </si>
  <si>
    <r>
      <rPr>
        <b/>
        <sz val="10"/>
        <color theme="1"/>
        <rFont val="Arial"/>
        <family val="2"/>
      </rPr>
      <t>Enforcement Actions</t>
    </r>
    <r>
      <rPr>
        <sz val="10"/>
        <color theme="1"/>
        <rFont val="Arial"/>
        <family val="2"/>
      </rPr>
      <t xml:space="preserve">
The Applicant shall provide, for itself and each member (joint venture / consortium) of the Applicant, details of the number of enforcement actions or prosecutions by the HSA, the HSE or local authorities (in the UK) or other equivalent safety regulator in the last 5 years (up to the date 7 calendar days before the latest date for submission of the response to this QSQ).  If there are none, enter ‘0’ in the No. column in table alongside. 
</t>
    </r>
    <r>
      <rPr>
        <b/>
        <sz val="10"/>
        <color theme="1"/>
        <rFont val="Arial"/>
        <family val="2"/>
      </rPr>
      <t xml:space="preserve">Where an Applicant has had an Enforcement Action or Prosecution in the last 5 years, please outline the effective and enduring corrective and preventive measures that have been put in place to prevent reoccurrence. </t>
    </r>
  </si>
  <si>
    <t xml:space="preserve">To be completed by lot 4 only.
</t>
  </si>
  <si>
    <t>Please Provide an explanantion on why data is unavailable for the above (Please type N/A if not applicable)</t>
  </si>
  <si>
    <r>
      <t xml:space="preserve">Section 5.4.1.7  </t>
    </r>
    <r>
      <rPr>
        <b/>
        <sz val="18"/>
        <color theme="0"/>
        <rFont val="Arial"/>
        <family val="2"/>
      </rPr>
      <t>- Health &amp; Safety - Contractor</t>
    </r>
  </si>
  <si>
    <t>380 Marks for Lot 1,2,3,5,6,7 and 340 Marks for Lot 4 with a minimum of 60% Pass Mark Per Section</t>
  </si>
  <si>
    <t xml:space="preserve">With reference to the scope of each lot applied for the Applicant shall provide method statement for works previously carried out. The Method Statement must include but is not limited to:
I.	Method of Work  
II.	Supervision arrangements 
III.	Emergency arrangements  
IV.	Process to follow in the event of change to the works   
V.	Risk assessment section. This section must include control measures and risk methodology i.e., risk assessment using a risk matrix. </t>
  </si>
  <si>
    <r>
      <t xml:space="preserve">Section 5.4.2  </t>
    </r>
    <r>
      <rPr>
        <b/>
        <sz val="18"/>
        <color theme="0"/>
        <rFont val="Arial"/>
        <family val="2"/>
      </rPr>
      <t>- Health &amp; Safety - To be completed by Lot 4 only</t>
    </r>
  </si>
  <si>
    <t>5.4.2</t>
  </si>
  <si>
    <r>
      <t xml:space="preserve">Section 5.4.3  </t>
    </r>
    <r>
      <rPr>
        <b/>
        <sz val="18"/>
        <color theme="0"/>
        <rFont val="Arial"/>
        <family val="2"/>
      </rPr>
      <t>- Health &amp; Safety - Project Supervisor Construction Stage</t>
    </r>
  </si>
  <si>
    <t>5.4.3.1</t>
  </si>
  <si>
    <t>5.4.3.1.a</t>
  </si>
  <si>
    <t>5.4.3.1.b</t>
  </si>
  <si>
    <t>5.4.3.2</t>
  </si>
  <si>
    <r>
      <t xml:space="preserve">Section 5.4.4  </t>
    </r>
    <r>
      <rPr>
        <b/>
        <sz val="18"/>
        <color theme="0"/>
        <rFont val="Arial"/>
        <family val="2"/>
      </rPr>
      <t>- Health &amp; Safety - Designer</t>
    </r>
  </si>
  <si>
    <r>
      <t xml:space="preserve">Section 5.4.5  </t>
    </r>
    <r>
      <rPr>
        <b/>
        <sz val="18"/>
        <color theme="0"/>
        <rFont val="Arial"/>
        <family val="2"/>
      </rPr>
      <t>- Health &amp; Safety - Project Supervisor Design Process</t>
    </r>
  </si>
  <si>
    <r>
      <t xml:space="preserve">Section 5.4.6  </t>
    </r>
    <r>
      <rPr>
        <b/>
        <sz val="18"/>
        <color theme="0"/>
        <rFont val="Arial"/>
        <family val="2"/>
      </rPr>
      <t>- Health &amp; Safety -  Confined Space Entry</t>
    </r>
  </si>
  <si>
    <t xml:space="preserve">Using Appendix 5 the Applicant shall provide details of the person or persons being proposed to be principally responsible as competent person proposed to carrying out EX inspections, verification or repair. This shall include but not limited to COMPEX EX  01—04 for gas and vapours, EX05-06 for dust and fibres for electrical equipment. and COMPEX Ex11 for Mechanical EX rated equipment.  The role profile shall demonstrate the relevant training, knowledge and experience to carry out the role. </t>
  </si>
  <si>
    <t xml:space="preserve">Using Appendix 4 the entity applying to the role of Project Supervisor Construction Stage shall provide details of 3 previous projects the entity was appointed as Project Supervisor Construction Stage. 
The scope of the project should align to the scope of the lot being applied for.  </t>
  </si>
  <si>
    <r>
      <t xml:space="preserve">Using Appendix 5 the Applicant shall provide details of the person being proposed to be principally responsible for undertaking the duties of PSCS. This shall include a role profile demonstrating the relevant training, knowledge and experience to carry out the role. 
</t>
    </r>
    <r>
      <rPr>
        <b/>
        <sz val="10"/>
        <rFont val="Arial"/>
        <family val="2"/>
      </rPr>
      <t xml:space="preserve">Maximum number of A4 pages: 2 </t>
    </r>
  </si>
  <si>
    <t xml:space="preserve">Using Appendix 4 the entity applying to the role of Designer shall provide details of 3 previous projects the entity was appointed as Designer. 
The scope of the project should align to the scope of the lot being applied for.  </t>
  </si>
  <si>
    <r>
      <t xml:space="preserve">Using Appendix 5 the Applicant shall provide details of the person being proposed to be principally responsible for undertaking the duties of Designer. This shall include a role profile demonstrating the relevant training, knowledge, and experience to carry out the role.
</t>
    </r>
    <r>
      <rPr>
        <b/>
        <sz val="10"/>
        <rFont val="Arial"/>
        <family val="2"/>
      </rPr>
      <t xml:space="preserve">Maximum number of A4 pages: 2 </t>
    </r>
  </si>
  <si>
    <t xml:space="preserve">Using Appendix 4 the entity applying to the role of Project Supervisor Design Process shall provide details of 3 previous projects the entity was appointed as Project Supervisor Design Process.  
The scope of the project should align to the scope of the lot being applied for.  </t>
  </si>
  <si>
    <r>
      <t xml:space="preserve">Using Appendix 5 the Applicant shall provide details of the person being proposed to be principally responsible for undertaking the duties of Project Supervisor Design Process  This shall include a role profile demonstrating the relevant training, knowledge and experience to carry out the role. 
</t>
    </r>
    <r>
      <rPr>
        <b/>
        <sz val="10"/>
        <rFont val="Arial"/>
        <family val="2"/>
      </rPr>
      <t xml:space="preserve">Maximum number of A4 pages: 2 </t>
    </r>
  </si>
  <si>
    <t xml:space="preserve">Using Appendix 4 the entity shall provide details of 3 previous projects the entity carried out Confined Space Entry. At least two of the projects provided must be medium or high risk confined space.  
The scope of the project should align to the scope of the lot being applied for.  </t>
  </si>
  <si>
    <r>
      <t xml:space="preserve">Using Appendix 5 the Applicant shall provide details of the person being proposed to be principally responsible for management of confined space entry works.  This shall include a role profile demonstrating the relevant training, knowledge, and experience to carry out the role. 
</t>
    </r>
    <r>
      <rPr>
        <b/>
        <sz val="10"/>
        <rFont val="Arial"/>
        <family val="2"/>
      </rPr>
      <t xml:space="preserve">Maximum number of A4 pages: 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</si>
</sst>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quot;€&quot;#,##0.00"/>
    <numFmt numFmtId="167" formatCode="0.0"/>
  </numFmts>
  <fonts count="41" x14ac:knownFonts="1">
    <font>
      <sz val="11"/>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333333"/>
      <name val="Arial"/>
      <family val="2"/>
    </font>
    <font>
      <b/>
      <sz val="18"/>
      <color theme="1"/>
      <name val="Calibri"/>
      <family val="2"/>
      <scheme val="minor"/>
    </font>
    <font>
      <sz val="8"/>
      <name val="Calibri"/>
      <family val="2"/>
      <scheme val="minor"/>
    </font>
    <font>
      <b/>
      <sz val="11"/>
      <name val="Calibri"/>
      <family val="2"/>
      <scheme val="minor"/>
    </font>
    <font>
      <sz val="11"/>
      <color theme="1"/>
      <name val="Calibri"/>
      <family val="2"/>
      <scheme val="minor"/>
    </font>
    <font>
      <sz val="11"/>
      <color theme="1"/>
      <name val="Calibri"/>
      <family val="2"/>
    </font>
    <font>
      <sz val="10"/>
      <name val="Arial"/>
      <family val="2"/>
    </font>
    <font>
      <b/>
      <sz val="10"/>
      <name val="Arial"/>
      <family val="2"/>
    </font>
    <font>
      <b/>
      <sz val="10"/>
      <color theme="0"/>
      <name val="Arial"/>
      <family val="2"/>
    </font>
    <font>
      <b/>
      <sz val="14"/>
      <name val="Calibri"/>
      <family val="2"/>
    </font>
    <font>
      <b/>
      <sz val="11"/>
      <name val="Calibri"/>
      <family val="2"/>
    </font>
    <font>
      <sz val="10"/>
      <color theme="1"/>
      <name val="Arial"/>
      <family val="2"/>
    </font>
    <font>
      <b/>
      <sz val="10"/>
      <color theme="1"/>
      <name val="Arial"/>
      <family val="2"/>
    </font>
    <font>
      <b/>
      <sz val="10"/>
      <color rgb="FFFF0000"/>
      <name val="Arial"/>
      <family val="2"/>
    </font>
    <font>
      <b/>
      <sz val="14"/>
      <name val="Calibri"/>
      <family val="2"/>
      <scheme val="minor"/>
    </font>
    <font>
      <sz val="10"/>
      <color rgb="FFFF0000"/>
      <name val="Arial"/>
      <family val="2"/>
    </font>
    <font>
      <b/>
      <u/>
      <sz val="10"/>
      <color theme="1"/>
      <name val="Arial"/>
      <family val="2"/>
    </font>
    <font>
      <b/>
      <sz val="18"/>
      <color theme="0"/>
      <name val="Arial"/>
      <family val="2"/>
    </font>
    <font>
      <sz val="18"/>
      <color theme="0"/>
      <name val="Calibri"/>
      <family val="2"/>
      <scheme val="minor"/>
    </font>
    <font>
      <sz val="10"/>
      <color rgb="FF000000"/>
      <name val="Arial"/>
      <family val="2"/>
    </font>
    <font>
      <sz val="12"/>
      <color rgb="FF000000"/>
      <name val="Arial"/>
      <family val="2"/>
    </font>
    <font>
      <b/>
      <sz val="18"/>
      <color rgb="FFFFFF00"/>
      <name val="Arial"/>
      <family val="2"/>
    </font>
    <font>
      <sz val="18"/>
      <name val="Calibri"/>
      <family val="2"/>
      <scheme val="minor"/>
    </font>
    <font>
      <b/>
      <u/>
      <sz val="10"/>
      <name val="Arial"/>
      <family val="2"/>
    </font>
    <font>
      <b/>
      <u/>
      <sz val="10"/>
      <color rgb="FFC00000"/>
      <name val="Arial"/>
      <family val="2"/>
    </font>
    <font>
      <sz val="16"/>
      <color theme="1"/>
      <name val="Calibri"/>
      <family val="2"/>
      <scheme val="minor"/>
    </font>
    <font>
      <b/>
      <sz val="10"/>
      <color rgb="FF000000"/>
      <name val="Arial"/>
      <family val="2"/>
    </font>
    <font>
      <sz val="10"/>
      <name val="Calibri"/>
      <family val="2"/>
    </font>
    <font>
      <b/>
      <u/>
      <sz val="10"/>
      <color rgb="FF000000"/>
      <name val="Arial"/>
      <family val="2"/>
    </font>
    <font>
      <u/>
      <sz val="10"/>
      <name val="Arial"/>
      <family val="2"/>
    </font>
    <font>
      <b/>
      <sz val="12"/>
      <name val="Arial"/>
      <family val="2"/>
    </font>
    <font>
      <sz val="11"/>
      <color theme="1"/>
      <name val="Arial"/>
      <family val="2"/>
    </font>
    <font>
      <sz val="12"/>
      <name val="Arial"/>
      <family val="2"/>
    </font>
    <font>
      <b/>
      <sz val="12"/>
      <color theme="1"/>
      <name val="Calibri"/>
      <family val="2"/>
      <scheme val="minor"/>
    </font>
    <font>
      <b/>
      <sz val="11"/>
      <color theme="0"/>
      <name val="Arial"/>
      <family val="2"/>
    </font>
    <font>
      <b/>
      <sz val="11"/>
      <color rgb="FF000000"/>
      <name val="Arial"/>
      <family val="2"/>
    </font>
  </fonts>
  <fills count="2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lightDown"/>
    </fill>
    <fill>
      <patternFill patternType="solid">
        <fgColor rgb="FFFFFF00"/>
        <bgColor indexed="64"/>
      </patternFill>
    </fill>
    <fill>
      <patternFill patternType="solid">
        <fgColor rgb="FFF9F9F9"/>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FF000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2"/>
        <bgColor indexed="64"/>
      </patternFill>
    </fill>
    <fill>
      <patternFill patternType="solid">
        <fgColor theme="7"/>
        <bgColor indexed="64"/>
      </patternFill>
    </fill>
    <fill>
      <patternFill patternType="solid">
        <fgColor theme="8" tint="0.59999389629810485"/>
        <bgColor indexed="64"/>
      </patternFill>
    </fill>
    <fill>
      <patternFill patternType="solid">
        <fgColor rgb="FFBFBFBF"/>
        <bgColor indexed="64"/>
      </patternFill>
    </fill>
    <fill>
      <patternFill patternType="solid">
        <fgColor rgb="FF00B0F0"/>
        <bgColor indexed="64"/>
      </patternFill>
    </fill>
    <fill>
      <patternFill patternType="solid">
        <fgColor theme="2" tint="-9.9978637043366805E-2"/>
        <bgColor indexed="64"/>
      </patternFill>
    </fill>
    <fill>
      <patternFill patternType="solid">
        <fgColor rgb="FFFFF2CC"/>
        <bgColor rgb="FF000000"/>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4" tint="0.79998168889431442"/>
        <bgColor indexed="64"/>
      </patternFill>
    </fill>
    <fill>
      <patternFill patternType="solid">
        <fgColor rgb="FFFFC000"/>
        <bgColor indexed="64"/>
      </patternFill>
    </fill>
    <fill>
      <patternFill patternType="solid">
        <fgColor theme="3" tint="0.59999389629810485"/>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rgb="FFDDDDDD"/>
      </left>
      <right style="thin">
        <color rgb="FF000000"/>
      </right>
      <top style="thick">
        <color rgb="FFDDDDDD"/>
      </top>
      <bottom style="thin">
        <color rgb="FF000000"/>
      </bottom>
      <diagonal/>
    </border>
    <border>
      <left style="thin">
        <color rgb="FF000000"/>
      </left>
      <right style="thick">
        <color rgb="FFDDDDDD"/>
      </right>
      <top style="thick">
        <color rgb="FFDDDDDD"/>
      </top>
      <bottom style="thin">
        <color rgb="FF000000"/>
      </bottom>
      <diagonal/>
    </border>
    <border>
      <left style="thick">
        <color rgb="FFDDDDDD"/>
      </left>
      <right style="thin">
        <color rgb="FF000000"/>
      </right>
      <top style="medium">
        <color rgb="FFDDDDDD"/>
      </top>
      <bottom style="thin">
        <color rgb="FF000000"/>
      </bottom>
      <diagonal/>
    </border>
    <border>
      <left style="thin">
        <color rgb="FF000000"/>
      </left>
      <right style="thick">
        <color rgb="FFDDDDDD"/>
      </right>
      <top style="medium">
        <color rgb="FFDDDDDD"/>
      </top>
      <bottom style="thin">
        <color rgb="FF000000"/>
      </bottom>
      <diagonal/>
    </border>
    <border>
      <left style="thick">
        <color rgb="FFDDDDDD"/>
      </left>
      <right style="thin">
        <color rgb="FF000000"/>
      </right>
      <top style="medium">
        <color rgb="FFDDDDDD"/>
      </top>
      <bottom style="thick">
        <color rgb="FFDDDDDD"/>
      </bottom>
      <diagonal/>
    </border>
    <border>
      <left style="thin">
        <color rgb="FF000000"/>
      </left>
      <right style="thick">
        <color rgb="FFDDDDDD"/>
      </right>
      <top style="medium">
        <color rgb="FFDDDDDD"/>
      </top>
      <bottom style="thick">
        <color rgb="FFDDDDDD"/>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s>
  <cellStyleXfs count="17">
    <xf numFmtId="0" fontId="0" fillId="0" borderId="0"/>
    <xf numFmtId="0" fontId="4" fillId="0" borderId="0" applyNumberFormat="0" applyFill="0" applyBorder="0" applyAlignment="0" applyProtection="0"/>
    <xf numFmtId="164" fontId="9" fillId="0" borderId="0" applyFont="0" applyFill="0" applyBorder="0" applyAlignment="0" applyProtection="0"/>
    <xf numFmtId="0" fontId="10" fillId="0" borderId="0"/>
    <xf numFmtId="9" fontId="10" fillId="0" borderId="0" applyFont="0" applyFill="0" applyBorder="0" applyAlignment="0" applyProtection="0"/>
    <xf numFmtId="165" fontId="10" fillId="0" borderId="0" applyFont="0" applyFill="0" applyBorder="0" applyAlignment="0" applyProtection="0"/>
    <xf numFmtId="0" fontId="14" fillId="0" borderId="1">
      <alignment horizontal="center" vertical="top" wrapText="1"/>
    </xf>
    <xf numFmtId="0" fontId="15" fillId="0" borderId="1">
      <alignment vertical="top" wrapText="1"/>
    </xf>
    <xf numFmtId="0" fontId="10" fillId="0" borderId="1">
      <alignment horizontal="left" vertical="top" wrapText="1"/>
    </xf>
    <xf numFmtId="0" fontId="10" fillId="0" borderId="0"/>
    <xf numFmtId="0" fontId="9" fillId="0" borderId="0"/>
    <xf numFmtId="0" fontId="19" fillId="0" borderId="1">
      <alignment horizontal="center" vertical="top" wrapText="1"/>
    </xf>
    <xf numFmtId="0" fontId="8" fillId="0" borderId="1">
      <alignment vertical="top" wrapText="1"/>
    </xf>
    <xf numFmtId="0" fontId="9" fillId="0" borderId="1">
      <alignment horizontal="left" vertical="top" wrapText="1"/>
    </xf>
    <xf numFmtId="164" fontId="9" fillId="0" borderId="0" applyFont="0" applyFill="0" applyBorder="0" applyAlignment="0" applyProtection="0"/>
    <xf numFmtId="165" fontId="10" fillId="0" borderId="0" applyFont="0" applyFill="0" applyBorder="0" applyAlignment="0" applyProtection="0"/>
    <xf numFmtId="9" fontId="9" fillId="0" borderId="0" applyFont="0" applyFill="0" applyBorder="0" applyAlignment="0" applyProtection="0"/>
  </cellStyleXfs>
  <cellXfs count="551">
    <xf numFmtId="0" fontId="0" fillId="0" borderId="0" xfId="0"/>
    <xf numFmtId="0" fontId="0" fillId="0" borderId="0" xfId="0" applyAlignment="1">
      <alignment horizontal="left"/>
    </xf>
    <xf numFmtId="0" fontId="0" fillId="0" borderId="6" xfId="0" applyBorder="1" applyAlignment="1">
      <alignment vertical="center"/>
    </xf>
    <xf numFmtId="0" fontId="0" fillId="0" borderId="0" xfId="0" applyAlignment="1">
      <alignment horizontal="center"/>
    </xf>
    <xf numFmtId="0" fontId="0" fillId="0" borderId="3" xfId="0" applyBorder="1" applyAlignment="1">
      <alignment vertical="center"/>
    </xf>
    <xf numFmtId="0" fontId="0" fillId="0" borderId="10" xfId="0" applyBorder="1"/>
    <xf numFmtId="0" fontId="0" fillId="0" borderId="15" xfId="0" applyBorder="1"/>
    <xf numFmtId="0" fontId="0" fillId="0" borderId="16" xfId="0" applyBorder="1"/>
    <xf numFmtId="0" fontId="2" fillId="3" borderId="8" xfId="0" applyFont="1" applyFill="1" applyBorder="1" applyAlignment="1">
      <alignment horizontal="center" vertical="top" wrapText="1"/>
    </xf>
    <xf numFmtId="0" fontId="2" fillId="3" borderId="9" xfId="0" applyFont="1" applyFill="1" applyBorder="1" applyAlignment="1">
      <alignment horizontal="center" vertical="top" wrapText="1"/>
    </xf>
    <xf numFmtId="0" fontId="0" fillId="0" borderId="3" xfId="0" applyBorder="1"/>
    <xf numFmtId="0" fontId="0" fillId="0" borderId="6" xfId="0" applyBorder="1"/>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3" xfId="0" applyFill="1" applyBorder="1" applyAlignment="1">
      <alignment horizontal="left" vertical="center"/>
    </xf>
    <xf numFmtId="0" fontId="0" fillId="5" borderId="3" xfId="0" applyFill="1" applyBorder="1" applyAlignment="1">
      <alignment horizontal="center"/>
    </xf>
    <xf numFmtId="0" fontId="0" fillId="3" borderId="6" xfId="0" applyFill="1" applyBorder="1" applyAlignment="1">
      <alignment horizontal="left" vertical="center"/>
    </xf>
    <xf numFmtId="0" fontId="0" fillId="5" borderId="6" xfId="0" applyFill="1" applyBorder="1" applyAlignment="1">
      <alignment horizontal="center"/>
    </xf>
    <xf numFmtId="0" fontId="3" fillId="3" borderId="6" xfId="0" applyFont="1" applyFill="1" applyBorder="1" applyAlignment="1">
      <alignment horizontal="center" vertical="center" wrapText="1"/>
    </xf>
    <xf numFmtId="0" fontId="0" fillId="3" borderId="3" xfId="0" applyFill="1" applyBorder="1"/>
    <xf numFmtId="0" fontId="0" fillId="6" borderId="3" xfId="0" applyFill="1" applyBorder="1" applyAlignment="1">
      <alignment horizontal="center"/>
    </xf>
    <xf numFmtId="0" fontId="0" fillId="6" borderId="6" xfId="0" applyFill="1" applyBorder="1" applyAlignment="1">
      <alignment horizontal="center"/>
    </xf>
    <xf numFmtId="0" fontId="0" fillId="3" borderId="6" xfId="0" applyFill="1" applyBorder="1"/>
    <xf numFmtId="0" fontId="0" fillId="6" borderId="11" xfId="0" applyFill="1" applyBorder="1" applyAlignment="1">
      <alignment horizontal="left"/>
    </xf>
    <xf numFmtId="0" fontId="0" fillId="3" borderId="3" xfId="0" applyFill="1" applyBorder="1" applyAlignment="1">
      <alignment horizontal="center"/>
    </xf>
    <xf numFmtId="0" fontId="0" fillId="3" borderId="6" xfId="0" applyFill="1" applyBorder="1" applyAlignment="1">
      <alignment horizontal="center"/>
    </xf>
    <xf numFmtId="0" fontId="2" fillId="4"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wrapText="1"/>
    </xf>
    <xf numFmtId="0" fontId="2" fillId="0" borderId="12" xfId="0" applyFont="1" applyBorder="1" applyAlignment="1">
      <alignment horizontal="center"/>
    </xf>
    <xf numFmtId="0" fontId="2" fillId="0" borderId="12" xfId="0" applyFont="1" applyBorder="1" applyAlignment="1">
      <alignment horizontal="center" wrapText="1"/>
    </xf>
    <xf numFmtId="0" fontId="0" fillId="0" borderId="0" xfId="0" applyAlignment="1">
      <alignment horizontal="center"/>
    </xf>
    <xf numFmtId="0" fontId="5" fillId="7" borderId="19" xfId="0" applyFont="1" applyFill="1" applyBorder="1" applyAlignment="1">
      <alignment horizontal="left" vertical="top" wrapText="1"/>
    </xf>
    <xf numFmtId="0" fontId="5" fillId="7"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7" borderId="21"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23" xfId="0" applyFont="1" applyFill="1" applyBorder="1" applyAlignment="1">
      <alignment horizontal="left" vertical="top" wrapText="1"/>
    </xf>
    <xf numFmtId="0" fontId="5" fillId="7" borderId="24" xfId="0" applyFont="1" applyFill="1" applyBorder="1" applyAlignment="1">
      <alignment horizontal="left" vertical="top" wrapText="1"/>
    </xf>
    <xf numFmtId="0" fontId="0" fillId="0" borderId="0" xfId="0" applyBorder="1" applyAlignment="1">
      <alignment horizontal="center"/>
    </xf>
    <xf numFmtId="0" fontId="0" fillId="0" borderId="1" xfId="0" applyBorder="1" applyAlignment="1">
      <alignment horizontal="center"/>
    </xf>
    <xf numFmtId="0" fontId="0" fillId="0" borderId="1" xfId="0" applyFill="1" applyBorder="1" applyAlignment="1">
      <alignment horizontal="center"/>
    </xf>
    <xf numFmtId="0" fontId="0" fillId="0" borderId="17" xfId="0" applyBorder="1" applyAlignment="1">
      <alignment horizontal="center"/>
    </xf>
    <xf numFmtId="0" fontId="0" fillId="4" borderId="1" xfId="0" applyFill="1" applyBorder="1" applyAlignment="1">
      <alignment horizontal="center"/>
    </xf>
    <xf numFmtId="0" fontId="0" fillId="4" borderId="26" xfId="0" applyFill="1" applyBorder="1" applyAlignment="1">
      <alignment horizontal="center"/>
    </xf>
    <xf numFmtId="0" fontId="0" fillId="4" borderId="31" xfId="0" applyFill="1" applyBorder="1" applyAlignment="1">
      <alignment horizontal="center"/>
    </xf>
    <xf numFmtId="0" fontId="0" fillId="0" borderId="14" xfId="0" applyBorder="1" applyAlignment="1">
      <alignment horizontal="center"/>
    </xf>
    <xf numFmtId="0" fontId="0" fillId="4" borderId="18" xfId="0" applyFill="1" applyBorder="1" applyAlignment="1">
      <alignment horizontal="center"/>
    </xf>
    <xf numFmtId="0" fontId="0" fillId="0" borderId="0" xfId="0" applyAlignment="1">
      <alignment wrapText="1"/>
    </xf>
    <xf numFmtId="0" fontId="0" fillId="3" borderId="0" xfId="0" applyFill="1" applyAlignment="1">
      <alignment wrapText="1"/>
    </xf>
    <xf numFmtId="0" fontId="0" fillId="3" borderId="0" xfId="0" applyFill="1" applyAlignment="1">
      <alignment horizontal="center" vertical="center" wrapText="1"/>
    </xf>
    <xf numFmtId="0" fontId="0" fillId="3" borderId="0" xfId="0" applyFill="1" applyAlignment="1">
      <alignment horizontal="left" vertical="top" wrapText="1"/>
    </xf>
    <xf numFmtId="0" fontId="0" fillId="0" borderId="1" xfId="0" applyBorder="1"/>
    <xf numFmtId="0" fontId="0" fillId="0" borderId="0" xfId="0" applyAlignment="1">
      <alignment horizontal="center" vertical="center" wrapText="1"/>
    </xf>
    <xf numFmtId="0" fontId="2" fillId="0" borderId="0" xfId="0" applyFont="1" applyAlignment="1">
      <alignment horizontal="left" vertical="center"/>
    </xf>
    <xf numFmtId="0" fontId="16" fillId="0" borderId="0" xfId="0" applyFont="1" applyAlignment="1">
      <alignment wrapText="1"/>
    </xf>
    <xf numFmtId="0" fontId="0" fillId="0" borderId="0" xfId="0" applyAlignment="1">
      <alignment horizontal="left"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25" xfId="0" applyFont="1" applyBorder="1" applyAlignment="1">
      <alignment horizontal="center" vertical="center" wrapText="1"/>
    </xf>
    <xf numFmtId="0" fontId="16" fillId="3" borderId="0" xfId="0" quotePrefix="1" applyFont="1" applyFill="1" applyBorder="1" applyAlignment="1" applyProtection="1">
      <alignment horizontal="left" vertical="top" wrapText="1"/>
      <protection locked="0"/>
    </xf>
    <xf numFmtId="0" fontId="16" fillId="3" borderId="0" xfId="13" applyFont="1" applyFill="1" applyBorder="1" applyAlignment="1">
      <alignment horizontal="center" vertical="center" wrapText="1"/>
    </xf>
    <xf numFmtId="0" fontId="11" fillId="3" borderId="32" xfId="12" applyFont="1" applyFill="1" applyBorder="1" applyAlignment="1">
      <alignment horizontal="left" vertical="center" wrapText="1"/>
    </xf>
    <xf numFmtId="0" fontId="16" fillId="3" borderId="37" xfId="0" quotePrefix="1" applyFont="1" applyFill="1" applyBorder="1" applyAlignment="1" applyProtection="1">
      <alignment horizontal="left" vertical="top" wrapText="1"/>
      <protection locked="0"/>
    </xf>
    <xf numFmtId="0" fontId="16" fillId="3" borderId="32" xfId="13" applyFont="1" applyFill="1" applyBorder="1" applyAlignment="1">
      <alignment horizontal="left" vertical="center" wrapText="1"/>
    </xf>
    <xf numFmtId="0" fontId="18" fillId="6" borderId="32" xfId="13" applyFont="1" applyFill="1" applyBorder="1" applyAlignment="1">
      <alignment horizontal="left" vertical="center" wrapText="1"/>
    </xf>
    <xf numFmtId="0" fontId="16" fillId="3" borderId="1" xfId="0" quotePrefix="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xf>
    <xf numFmtId="0" fontId="13" fillId="9" borderId="18" xfId="0" applyFont="1" applyFill="1" applyBorder="1" applyAlignment="1">
      <alignment horizontal="center" vertical="center" wrapText="1"/>
    </xf>
    <xf numFmtId="2" fontId="13" fillId="8" borderId="43" xfId="11" applyNumberFormat="1" applyFont="1" applyFill="1" applyBorder="1" applyAlignment="1">
      <alignment vertical="center" wrapText="1"/>
    </xf>
    <xf numFmtId="2" fontId="13" fillId="8" borderId="0" xfId="11" applyNumberFormat="1" applyFont="1" applyFill="1" applyBorder="1" applyAlignment="1">
      <alignment vertical="center" wrapText="1"/>
    </xf>
    <xf numFmtId="0" fontId="0" fillId="3" borderId="0" xfId="0" applyFill="1" applyBorder="1"/>
    <xf numFmtId="0" fontId="0" fillId="0" borderId="0" xfId="0" applyFill="1" applyBorder="1"/>
    <xf numFmtId="0" fontId="0" fillId="0" borderId="0" xfId="0" applyFill="1" applyBorder="1" applyAlignment="1">
      <alignment horizontal="left" vertical="center"/>
    </xf>
    <xf numFmtId="0" fontId="0" fillId="0" borderId="0" xfId="0" applyFill="1" applyBorder="1" applyAlignment="1">
      <alignment horizontal="center" vertical="center" wrapText="1"/>
    </xf>
    <xf numFmtId="0" fontId="0" fillId="0" borderId="0" xfId="0" applyFill="1" applyBorder="1" applyAlignment="1">
      <alignment wrapText="1"/>
    </xf>
    <xf numFmtId="0" fontId="13" fillId="9" borderId="1" xfId="0" applyFont="1" applyFill="1" applyBorder="1" applyAlignment="1">
      <alignment horizontal="center" vertical="top" wrapText="1"/>
    </xf>
    <xf numFmtId="0" fontId="0" fillId="0" borderId="17" xfId="0" applyBorder="1" applyAlignment="1">
      <alignment horizontal="center" wrapText="1"/>
    </xf>
    <xf numFmtId="0" fontId="0" fillId="0" borderId="0" xfId="0" applyAlignment="1">
      <alignment horizontal="center"/>
    </xf>
    <xf numFmtId="0" fontId="16" fillId="3" borderId="1" xfId="13" applyFont="1" applyFill="1" applyBorder="1" applyAlignment="1">
      <alignment horizontal="center" vertical="center" wrapText="1"/>
    </xf>
    <xf numFmtId="0" fontId="11" fillId="3" borderId="1" xfId="0" applyFont="1" applyFill="1" applyBorder="1" applyAlignment="1">
      <alignment horizontal="left" vertical="center" wrapText="1"/>
    </xf>
    <xf numFmtId="0" fontId="11" fillId="3" borderId="1" xfId="12" applyFont="1" applyFill="1" applyBorder="1" applyAlignment="1">
      <alignment horizontal="left" vertical="center" wrapText="1"/>
    </xf>
    <xf numFmtId="0" fontId="0" fillId="0" borderId="0" xfId="0" applyFill="1" applyBorder="1" applyAlignment="1">
      <alignment horizontal="center"/>
    </xf>
    <xf numFmtId="0" fontId="1" fillId="0" borderId="0" xfId="0" applyFont="1" applyFill="1" applyBorder="1" applyAlignment="1">
      <alignment vertical="center" wrapText="1"/>
    </xf>
    <xf numFmtId="0" fontId="0" fillId="0" borderId="1" xfId="0" applyBorder="1" applyAlignment="1">
      <alignment horizontal="center" vertical="center"/>
    </xf>
    <xf numFmtId="0" fontId="11" fillId="3" borderId="1" xfId="12" applyFont="1" applyFill="1" applyBorder="1" applyAlignment="1">
      <alignment horizontal="left" vertical="center" wrapText="1"/>
    </xf>
    <xf numFmtId="0" fontId="13" fillId="9" borderId="25" xfId="0" applyFont="1" applyFill="1" applyBorder="1" applyAlignment="1">
      <alignment horizontal="center" vertical="center" wrapText="1"/>
    </xf>
    <xf numFmtId="0" fontId="16" fillId="0" borderId="1" xfId="0" applyFont="1" applyBorder="1" applyAlignment="1">
      <alignment horizontal="center" vertical="center" wrapText="1"/>
    </xf>
    <xf numFmtId="0" fontId="0" fillId="0" borderId="0" xfId="0" applyAlignment="1">
      <alignment horizontal="left" vertical="top" wrapText="1"/>
    </xf>
    <xf numFmtId="0" fontId="11" fillId="3" borderId="18" xfId="0" applyFont="1" applyFill="1" applyBorder="1" applyAlignment="1">
      <alignment horizontal="left" vertical="center" wrapText="1"/>
    </xf>
    <xf numFmtId="0" fontId="13" fillId="3" borderId="18" xfId="0" applyFont="1" applyFill="1" applyBorder="1" applyAlignment="1">
      <alignment horizontal="center" vertical="center" wrapText="1"/>
    </xf>
    <xf numFmtId="0" fontId="16" fillId="3" borderId="18" xfId="0" quotePrefix="1" applyFont="1" applyFill="1" applyBorder="1" applyAlignment="1">
      <alignment horizontal="center" vertical="center" wrapText="1"/>
    </xf>
    <xf numFmtId="0" fontId="24" fillId="0" borderId="4" xfId="0" applyFont="1" applyBorder="1" applyAlignment="1">
      <alignment horizontal="right" vertical="center" wrapText="1"/>
    </xf>
    <xf numFmtId="0" fontId="16" fillId="3" borderId="0" xfId="0" applyFont="1" applyFill="1" applyBorder="1" applyAlignment="1">
      <alignment horizontal="center" vertical="center" wrapText="1"/>
    </xf>
    <xf numFmtId="164" fontId="16" fillId="3" borderId="0" xfId="2" applyFont="1" applyFill="1" applyBorder="1" applyAlignment="1">
      <alignment wrapText="1"/>
    </xf>
    <xf numFmtId="0" fontId="16" fillId="3" borderId="46" xfId="0" applyFont="1" applyFill="1" applyBorder="1" applyAlignment="1">
      <alignment vertical="center" wrapText="1"/>
    </xf>
    <xf numFmtId="0" fontId="16" fillId="3" borderId="35" xfId="0" applyFont="1" applyFill="1" applyBorder="1" applyAlignment="1">
      <alignment horizontal="center" vertical="center" wrapText="1"/>
    </xf>
    <xf numFmtId="164" fontId="16" fillId="3" borderId="35" xfId="2" applyFont="1" applyFill="1" applyBorder="1" applyAlignment="1">
      <alignment wrapText="1"/>
    </xf>
    <xf numFmtId="164" fontId="16" fillId="3" borderId="38" xfId="2" applyFont="1" applyFill="1" applyBorder="1" applyAlignment="1">
      <alignment wrapText="1"/>
    </xf>
    <xf numFmtId="0" fontId="16" fillId="3" borderId="52" xfId="0" applyFont="1" applyFill="1" applyBorder="1" applyAlignment="1">
      <alignment vertical="center" wrapText="1"/>
    </xf>
    <xf numFmtId="164" fontId="16" fillId="3" borderId="53" xfId="2" applyFont="1" applyFill="1" applyBorder="1" applyAlignment="1">
      <alignment wrapText="1"/>
    </xf>
    <xf numFmtId="0" fontId="24" fillId="3" borderId="52" xfId="0" applyFont="1" applyFill="1" applyBorder="1" applyAlignment="1">
      <alignment horizontal="justify" vertical="center" wrapText="1"/>
    </xf>
    <xf numFmtId="0" fontId="25" fillId="12" borderId="1" xfId="0" applyFont="1" applyFill="1" applyBorder="1" applyAlignment="1">
      <alignment horizontal="left" vertical="center" wrapText="1"/>
    </xf>
    <xf numFmtId="0" fontId="12" fillId="12" borderId="4" xfId="0" applyFont="1" applyFill="1" applyBorder="1" applyAlignment="1">
      <alignment horizontal="left" vertical="center" wrapText="1"/>
    </xf>
    <xf numFmtId="166" fontId="2" fillId="0" borderId="1" xfId="0" applyNumberFormat="1" applyFont="1" applyBorder="1" applyAlignment="1">
      <alignment horizontal="center" vertical="top"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3" borderId="18" xfId="13" applyFont="1" applyFill="1" applyBorder="1" applyAlignment="1">
      <alignment horizontal="center" vertical="center" wrapText="1"/>
    </xf>
    <xf numFmtId="9" fontId="3" fillId="3" borderId="1" xfId="0" applyNumberFormat="1" applyFont="1" applyFill="1" applyBorder="1" applyAlignment="1">
      <alignment horizontal="center"/>
    </xf>
    <xf numFmtId="0" fontId="11" fillId="3" borderId="18" xfId="12" applyFont="1" applyFill="1" applyBorder="1" applyAlignment="1">
      <alignment horizontal="left" vertical="center" wrapText="1"/>
    </xf>
    <xf numFmtId="0" fontId="11" fillId="3" borderId="25" xfId="12" applyFont="1" applyFill="1" applyBorder="1" applyAlignment="1">
      <alignment horizontal="left" vertical="center" wrapText="1"/>
    </xf>
    <xf numFmtId="0" fontId="16" fillId="3" borderId="25" xfId="13" applyFont="1" applyFill="1" applyBorder="1" applyAlignment="1">
      <alignment horizontal="center" vertical="center" wrapText="1"/>
    </xf>
    <xf numFmtId="0" fontId="16" fillId="3" borderId="25" xfId="0" quotePrefix="1" applyFont="1" applyFill="1" applyBorder="1" applyAlignment="1">
      <alignment horizontal="center" vertical="center" wrapText="1"/>
    </xf>
    <xf numFmtId="0" fontId="0" fillId="12" borderId="1" xfId="0" applyFill="1" applyBorder="1" applyAlignment="1">
      <alignment horizontal="center"/>
    </xf>
    <xf numFmtId="0" fontId="30" fillId="0" borderId="25" xfId="0" applyFont="1" applyBorder="1" applyAlignment="1">
      <alignment horizontal="center" vertical="center"/>
    </xf>
    <xf numFmtId="0" fontId="17" fillId="0" borderId="1" xfId="0" applyFont="1" applyBorder="1" applyAlignment="1">
      <alignment horizontal="center" vertical="center"/>
    </xf>
    <xf numFmtId="0" fontId="16" fillId="0" borderId="1" xfId="0" quotePrefix="1" applyFont="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3" fillId="11" borderId="1" xfId="0" applyFont="1" applyFill="1" applyBorder="1" applyAlignment="1" applyProtection="1">
      <alignment horizontal="left" vertical="top" wrapText="1"/>
      <protection locked="0"/>
    </xf>
    <xf numFmtId="0" fontId="3" fillId="11" borderId="28" xfId="0" applyFont="1" applyFill="1" applyBorder="1" applyAlignment="1" applyProtection="1">
      <alignment horizontal="left" vertical="top" wrapText="1"/>
      <protection locked="0"/>
    </xf>
    <xf numFmtId="0" fontId="0" fillId="14" borderId="0" xfId="0" applyNumberFormat="1" applyFill="1"/>
    <xf numFmtId="9" fontId="0" fillId="14" borderId="0" xfId="0" applyNumberFormat="1" applyFill="1"/>
    <xf numFmtId="0" fontId="11" fillId="12" borderId="1" xfId="0" applyFont="1" applyFill="1" applyBorder="1" applyAlignment="1" applyProtection="1">
      <alignment horizontal="left" vertical="center" wrapText="1"/>
      <protection locked="0"/>
    </xf>
    <xf numFmtId="0" fontId="13" fillId="9" borderId="1" xfId="0" applyFont="1" applyFill="1" applyBorder="1" applyAlignment="1">
      <alignment horizontal="center" vertical="center" wrapText="1"/>
    </xf>
    <xf numFmtId="0" fontId="11" fillId="3" borderId="25" xfId="0" applyFont="1" applyFill="1" applyBorder="1" applyAlignment="1">
      <alignment horizontal="left" vertical="center" wrapText="1"/>
    </xf>
    <xf numFmtId="0" fontId="11" fillId="3" borderId="25"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0" fillId="13" borderId="1" xfId="0" applyFill="1" applyBorder="1" applyAlignment="1">
      <alignment horizontal="center"/>
    </xf>
    <xf numFmtId="0" fontId="0" fillId="16" borderId="1" xfId="0" applyFill="1" applyBorder="1" applyAlignment="1">
      <alignment horizontal="center"/>
    </xf>
    <xf numFmtId="0" fontId="0" fillId="17" borderId="1" xfId="0" applyFill="1" applyBorder="1" applyAlignment="1">
      <alignment horizontal="center"/>
    </xf>
    <xf numFmtId="0" fontId="16" fillId="0" borderId="1" xfId="0" applyFont="1" applyBorder="1" applyAlignment="1">
      <alignment horizontal="center" vertical="center"/>
    </xf>
    <xf numFmtId="0" fontId="16" fillId="3" borderId="0" xfId="0" applyFont="1" applyFill="1" applyAlignment="1">
      <alignment horizontal="center" vertical="center" wrapText="1"/>
    </xf>
    <xf numFmtId="0" fontId="0" fillId="3" borderId="0" xfId="0" applyFill="1"/>
    <xf numFmtId="0" fontId="24" fillId="3" borderId="40" xfId="0" applyFont="1" applyFill="1" applyBorder="1" applyAlignment="1">
      <alignment horizontal="justify" vertical="center" wrapText="1"/>
    </xf>
    <xf numFmtId="0" fontId="0" fillId="3" borderId="36" xfId="0" applyFill="1" applyBorder="1"/>
    <xf numFmtId="0" fontId="16" fillId="3" borderId="36" xfId="0" applyFont="1" applyFill="1" applyBorder="1" applyAlignment="1">
      <alignment horizontal="center" vertical="center" wrapText="1"/>
    </xf>
    <xf numFmtId="164" fontId="16" fillId="3" borderId="36" xfId="2" applyFont="1" applyFill="1" applyBorder="1" applyAlignment="1">
      <alignment wrapText="1"/>
    </xf>
    <xf numFmtId="164" fontId="16" fillId="3" borderId="39" xfId="2" applyFont="1" applyFill="1" applyBorder="1" applyAlignment="1">
      <alignment wrapText="1"/>
    </xf>
    <xf numFmtId="0" fontId="0" fillId="19" borderId="1" xfId="0" applyFill="1" applyBorder="1" applyAlignment="1">
      <alignment horizontal="center"/>
    </xf>
    <xf numFmtId="0" fontId="13" fillId="9"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1" fillId="3" borderId="1" xfId="12" applyFont="1" applyFill="1" applyBorder="1" applyAlignment="1">
      <alignment horizontal="left" vertical="center" wrapText="1"/>
    </xf>
    <xf numFmtId="0" fontId="16" fillId="0" borderId="1" xfId="0" applyFont="1" applyBorder="1" applyAlignment="1">
      <alignment horizontal="center" vertical="center" wrapText="1"/>
    </xf>
    <xf numFmtId="0" fontId="0" fillId="20" borderId="0" xfId="0" applyFill="1" applyBorder="1" applyAlignment="1">
      <alignment horizontal="center" vertical="center" wrapText="1"/>
    </xf>
    <xf numFmtId="0" fontId="0" fillId="20" borderId="0" xfId="0" applyFill="1" applyBorder="1" applyAlignment="1">
      <alignment wrapText="1"/>
    </xf>
    <xf numFmtId="0" fontId="0" fillId="20" borderId="0" xfId="0" applyFill="1" applyBorder="1"/>
    <xf numFmtId="0" fontId="16" fillId="20" borderId="1" xfId="0" applyFont="1" applyFill="1" applyBorder="1" applyAlignment="1">
      <alignment horizontal="center"/>
    </xf>
    <xf numFmtId="0" fontId="0" fillId="20" borderId="0" xfId="0" applyFill="1" applyBorder="1" applyAlignment="1">
      <alignment horizontal="left" vertical="center"/>
    </xf>
    <xf numFmtId="0" fontId="0" fillId="20" borderId="0" xfId="0" applyFill="1" applyBorder="1" applyAlignment="1">
      <alignment horizontal="left" vertical="top" wrapText="1"/>
    </xf>
    <xf numFmtId="0" fontId="0" fillId="20" borderId="1" xfId="0" applyFill="1" applyBorder="1" applyAlignment="1">
      <alignment horizontal="center" wrapText="1"/>
    </xf>
    <xf numFmtId="0" fontId="0" fillId="20" borderId="1" xfId="0" applyFill="1" applyBorder="1" applyAlignment="1">
      <alignment wrapText="1"/>
    </xf>
    <xf numFmtId="10" fontId="0" fillId="20" borderId="0" xfId="0" applyNumberFormat="1" applyFill="1" applyBorder="1" applyAlignment="1">
      <alignment wrapText="1"/>
    </xf>
    <xf numFmtId="0" fontId="0" fillId="20" borderId="0" xfId="0" applyFill="1" applyBorder="1" applyAlignment="1">
      <alignment vertical="top" wrapText="1"/>
    </xf>
    <xf numFmtId="0" fontId="0" fillId="20" borderId="14" xfId="0" applyFill="1" applyBorder="1" applyAlignment="1">
      <alignment horizontal="center" wrapText="1"/>
    </xf>
    <xf numFmtId="0" fontId="2" fillId="20" borderId="0" xfId="0" applyFont="1" applyFill="1" applyBorder="1" applyAlignment="1">
      <alignment horizontal="left" vertical="center"/>
    </xf>
    <xf numFmtId="0" fontId="16" fillId="20" borderId="0" xfId="0" applyFont="1" applyFill="1" applyBorder="1" applyAlignment="1">
      <alignment horizontal="center" vertical="center" wrapText="1"/>
    </xf>
    <xf numFmtId="0" fontId="16" fillId="20" borderId="0" xfId="0" applyFont="1" applyFill="1" applyBorder="1" applyAlignment="1">
      <alignment wrapText="1"/>
    </xf>
    <xf numFmtId="0" fontId="0" fillId="20" borderId="0" xfId="0" applyFill="1"/>
    <xf numFmtId="0" fontId="0" fillId="20" borderId="0" xfId="0" applyFill="1" applyAlignment="1">
      <alignment horizontal="left" vertical="center"/>
    </xf>
    <xf numFmtId="0" fontId="0" fillId="20" borderId="0" xfId="0" applyFill="1" applyAlignment="1">
      <alignment horizontal="center" vertical="center" wrapText="1"/>
    </xf>
    <xf numFmtId="0" fontId="0" fillId="20" borderId="0" xfId="0" applyFill="1" applyAlignment="1">
      <alignment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6" fillId="9" borderId="35" xfId="0" applyFont="1" applyFill="1" applyBorder="1" applyAlignment="1">
      <alignment horizontal="center" vertical="center" wrapText="1"/>
    </xf>
    <xf numFmtId="0" fontId="26" fillId="9" borderId="36"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1" fillId="3" borderId="1" xfId="12" applyFont="1" applyFill="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11" borderId="1" xfId="0" applyFont="1" applyFill="1" applyBorder="1" applyAlignment="1" applyProtection="1">
      <alignment horizontal="center" vertical="center" wrapText="1"/>
      <protection locked="0"/>
    </xf>
    <xf numFmtId="1" fontId="16" fillId="11" borderId="1" xfId="0" applyNumberFormat="1" applyFont="1" applyFill="1" applyBorder="1" applyAlignment="1">
      <alignment horizontal="center" vertical="center"/>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9" fontId="2" fillId="13" borderId="1" xfId="16" applyFont="1" applyFill="1" applyBorder="1" applyAlignment="1">
      <alignment horizontal="center" vertical="center" wrapText="1"/>
    </xf>
    <xf numFmtId="0" fontId="2" fillId="13" borderId="1" xfId="0" applyFont="1" applyFill="1" applyBorder="1" applyAlignment="1">
      <alignment horizontal="center" vertical="center" wrapText="1"/>
    </xf>
    <xf numFmtId="2" fontId="2" fillId="23" borderId="1" xfId="16" applyNumberFormat="1" applyFont="1" applyFill="1" applyBorder="1" applyAlignment="1">
      <alignment horizontal="center" vertical="center"/>
    </xf>
    <xf numFmtId="9" fontId="1" fillId="24" borderId="1" xfId="16" applyFont="1" applyFill="1" applyBorder="1" applyAlignment="1">
      <alignment horizontal="center" vertical="center"/>
    </xf>
    <xf numFmtId="0" fontId="0" fillId="23" borderId="1" xfId="0" applyFill="1" applyBorder="1" applyAlignment="1">
      <alignment horizontal="center" vertical="center"/>
    </xf>
    <xf numFmtId="9" fontId="2" fillId="23" borderId="1" xfId="16" applyFont="1" applyFill="1" applyBorder="1" applyAlignment="1">
      <alignment horizontal="center" vertical="center"/>
    </xf>
    <xf numFmtId="0" fontId="2" fillId="23" borderId="1" xfId="0" applyFont="1" applyFill="1" applyBorder="1" applyAlignment="1">
      <alignment horizontal="center" vertical="center"/>
    </xf>
    <xf numFmtId="2" fontId="0" fillId="20" borderId="0" xfId="0" applyNumberFormat="1" applyFill="1"/>
    <xf numFmtId="10" fontId="0" fillId="20" borderId="0" xfId="0" applyNumberFormat="1" applyFill="1"/>
    <xf numFmtId="0" fontId="16" fillId="0" borderId="1" xfId="0" applyFont="1" applyBorder="1" applyAlignment="1">
      <alignment horizontal="center" vertical="center" wrapText="1"/>
    </xf>
    <xf numFmtId="0" fontId="17" fillId="0" borderId="1" xfId="0" applyFont="1" applyFill="1" applyBorder="1" applyAlignment="1">
      <alignment horizontal="left" vertical="top"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25" xfId="0" applyFont="1" applyBorder="1" applyAlignment="1">
      <alignment horizontal="center" vertical="center" wrapText="1"/>
    </xf>
    <xf numFmtId="166" fontId="29" fillId="0" borderId="1" xfId="0" applyNumberFormat="1" applyFont="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3" borderId="1" xfId="11" applyFont="1" applyFill="1" applyBorder="1" applyAlignment="1">
      <alignment horizontal="center" vertical="center" wrapText="1"/>
    </xf>
    <xf numFmtId="0" fontId="16" fillId="0" borderId="0" xfId="0" applyFont="1" applyAlignment="1">
      <alignment horizontal="left"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3" borderId="1" xfId="1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vertical="center" wrapText="1"/>
    </xf>
    <xf numFmtId="3" fontId="0" fillId="20" borderId="0" xfId="0" applyNumberFormat="1" applyFill="1" applyBorder="1"/>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 fontId="16" fillId="11" borderId="1" xfId="0" applyNumberFormat="1" applyFont="1" applyFill="1" applyBorder="1" applyAlignment="1" applyProtection="1">
      <alignment horizontal="center" vertical="center"/>
      <protection locked="0"/>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6" fillId="0" borderId="18" xfId="0" applyFont="1" applyBorder="1" applyAlignment="1">
      <alignment horizontal="center" vertical="center" wrapText="1"/>
    </xf>
    <xf numFmtId="0" fontId="17" fillId="11" borderId="1" xfId="0" applyFont="1" applyFill="1" applyBorder="1" applyAlignment="1" applyProtection="1">
      <alignment horizontal="center" vertical="center"/>
      <protection locked="0"/>
    </xf>
    <xf numFmtId="0" fontId="17" fillId="11" borderId="1" xfId="0" applyFont="1" applyFill="1" applyBorder="1" applyAlignment="1" applyProtection="1">
      <alignment horizontal="center" vertical="center"/>
      <protection locked="0"/>
    </xf>
    <xf numFmtId="0" fontId="11" fillId="3" borderId="1" xfId="0" applyFont="1" applyFill="1" applyBorder="1" applyAlignment="1">
      <alignment horizontal="center" vertical="center" wrapText="1"/>
    </xf>
    <xf numFmtId="0" fontId="16" fillId="20" borderId="43" xfId="0" applyFont="1" applyFill="1" applyBorder="1" applyAlignment="1">
      <alignment horizontal="center"/>
    </xf>
    <xf numFmtId="0" fontId="16" fillId="20" borderId="41" xfId="0" applyFont="1" applyFill="1" applyBorder="1" applyAlignment="1">
      <alignment horizontal="center"/>
    </xf>
    <xf numFmtId="2" fontId="0" fillId="20" borderId="0" xfId="0" applyNumberFormat="1" applyFill="1" applyBorder="1"/>
    <xf numFmtId="0" fontId="17" fillId="11" borderId="1" xfId="0" applyFont="1" applyFill="1" applyBorder="1" applyAlignment="1" applyProtection="1">
      <alignment horizontal="center" vertical="center"/>
      <protection locked="0"/>
    </xf>
    <xf numFmtId="0" fontId="13" fillId="9" borderId="1" xfId="0" applyFont="1" applyFill="1" applyBorder="1" applyAlignment="1">
      <alignment horizontal="center" vertical="center" wrapText="1"/>
    </xf>
    <xf numFmtId="167" fontId="12" fillId="3" borderId="1" xfId="11" applyNumberFormat="1" applyFont="1" applyFill="1" applyBorder="1" applyAlignment="1">
      <alignment horizontal="center" vertical="center" wrapText="1"/>
    </xf>
    <xf numFmtId="2" fontId="12" fillId="11" borderId="1" xfId="11" applyNumberFormat="1" applyFont="1" applyFill="1" applyBorder="1" applyAlignment="1" applyProtection="1">
      <alignment horizontal="center" vertical="center" wrapText="1"/>
      <protection locked="0"/>
    </xf>
    <xf numFmtId="2" fontId="13" fillId="8" borderId="1" xfId="11" applyNumberFormat="1" applyFont="1" applyFill="1" applyBorder="1" applyAlignment="1">
      <alignment horizontal="center" vertical="center" wrapText="1"/>
    </xf>
    <xf numFmtId="0" fontId="16" fillId="3" borderId="18" xfId="13" applyFont="1" applyFill="1" applyBorder="1" applyAlignment="1">
      <alignment horizontal="center" vertical="center" wrapText="1"/>
    </xf>
    <xf numFmtId="2" fontId="12" fillId="11" borderId="1" xfId="11" applyNumberFormat="1" applyFont="1" applyFill="1" applyBorder="1" applyAlignment="1" applyProtection="1">
      <alignment horizontal="center" vertical="center" wrapText="1"/>
      <protection locked="0"/>
    </xf>
    <xf numFmtId="0" fontId="16" fillId="0" borderId="1" xfId="0" applyFont="1" applyFill="1" applyBorder="1" applyAlignment="1">
      <alignment vertical="center" wrapText="1"/>
    </xf>
    <xf numFmtId="2" fontId="12" fillId="11" borderId="1" xfId="11" applyNumberFormat="1" applyFont="1" applyFill="1" applyBorder="1" applyAlignment="1" applyProtection="1">
      <alignment vertical="center" wrapText="1"/>
      <protection locked="0"/>
    </xf>
    <xf numFmtId="0" fontId="0" fillId="26" borderId="1" xfId="0" applyFill="1" applyBorder="1" applyAlignment="1">
      <alignment horizontal="center"/>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3" fillId="9" borderId="25"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7" fillId="11" borderId="1" xfId="0" applyFont="1" applyFill="1" applyBorder="1" applyAlignment="1" applyProtection="1">
      <alignment horizontal="center" vertical="center"/>
      <protection locked="0"/>
    </xf>
    <xf numFmtId="0" fontId="38" fillId="20" borderId="0" xfId="0" applyFont="1" applyFill="1" applyBorder="1" applyAlignment="1">
      <alignment horizontal="center" vertical="center"/>
    </xf>
    <xf numFmtId="0" fontId="2" fillId="22" borderId="17" xfId="0" applyFont="1" applyFill="1" applyBorder="1" applyAlignment="1">
      <alignment horizontal="center" vertical="center"/>
    </xf>
    <xf numFmtId="0" fontId="2" fillId="22" borderId="34" xfId="0" applyFont="1" applyFill="1" applyBorder="1" applyAlignment="1">
      <alignment horizontal="center" vertical="center"/>
    </xf>
    <xf numFmtId="0" fontId="2" fillId="22" borderId="14" xfId="0" applyFont="1" applyFill="1" applyBorder="1" applyAlignment="1">
      <alignment horizontal="center" vertical="center"/>
    </xf>
    <xf numFmtId="0" fontId="13" fillId="9" borderId="1" xfId="0" applyFont="1" applyFill="1" applyBorder="1" applyAlignment="1">
      <alignment horizontal="center" vertical="center" wrapText="1"/>
    </xf>
    <xf numFmtId="0" fontId="39" fillId="9" borderId="1" xfId="0" applyFont="1" applyFill="1" applyBorder="1" applyAlignment="1">
      <alignment horizontal="center" vertical="center" wrapText="1"/>
    </xf>
    <xf numFmtId="0" fontId="36" fillId="0" borderId="1" xfId="0" applyFont="1" applyBorder="1" applyAlignment="1">
      <alignment vertical="center" wrapText="1"/>
    </xf>
    <xf numFmtId="2" fontId="36" fillId="0" borderId="1" xfId="0" applyNumberFormat="1" applyFont="1" applyBorder="1" applyAlignment="1">
      <alignment horizontal="center" vertical="center" wrapText="1"/>
    </xf>
    <xf numFmtId="0" fontId="36" fillId="20" borderId="0" xfId="0" applyFont="1" applyFill="1" applyBorder="1" applyAlignment="1">
      <alignment horizontal="left" vertical="center"/>
    </xf>
    <xf numFmtId="0" fontId="36" fillId="20" borderId="0" xfId="0" applyFont="1" applyFill="1" applyBorder="1" applyAlignment="1">
      <alignment horizontal="center" vertical="center" wrapText="1"/>
    </xf>
    <xf numFmtId="0" fontId="36" fillId="20" borderId="0" xfId="0" applyFont="1" applyFill="1" applyBorder="1" applyAlignment="1">
      <alignment wrapText="1"/>
    </xf>
    <xf numFmtId="1" fontId="40" fillId="21" borderId="1" xfId="16" applyNumberFormat="1" applyFont="1" applyFill="1" applyBorder="1" applyAlignment="1">
      <alignment horizontal="center" vertical="center"/>
    </xf>
    <xf numFmtId="2" fontId="12" fillId="11" borderId="1" xfId="11" applyNumberFormat="1" applyFont="1" applyFill="1" applyBorder="1" applyAlignment="1" applyProtection="1">
      <alignment horizontal="center" vertical="center" wrapText="1"/>
      <protection locked="0"/>
    </xf>
    <xf numFmtId="0" fontId="16" fillId="3" borderId="1" xfId="0" applyFont="1" applyFill="1" applyBorder="1" applyAlignment="1">
      <alignment vertical="center" wrapText="1"/>
    </xf>
    <xf numFmtId="2" fontId="12" fillId="11" borderId="1" xfId="11" applyNumberFormat="1" applyFont="1" applyFill="1" applyBorder="1" applyAlignment="1" applyProtection="1">
      <alignment horizontal="center" vertical="center" wrapText="1"/>
      <protection locked="0"/>
    </xf>
    <xf numFmtId="0" fontId="36" fillId="11" borderId="1" xfId="0" applyFont="1" applyFill="1" applyBorder="1" applyAlignment="1" applyProtection="1">
      <alignment horizontal="center" vertical="center"/>
      <protection locked="0"/>
    </xf>
    <xf numFmtId="1" fontId="11" fillId="11" borderId="1" xfId="0" applyNumberFormat="1" applyFont="1" applyFill="1" applyBorder="1" applyAlignment="1" applyProtection="1">
      <alignment horizontal="center" vertical="center"/>
      <protection locked="0"/>
    </xf>
    <xf numFmtId="0" fontId="12" fillId="3" borderId="1" xfId="11" applyFont="1" applyFill="1" applyBorder="1" applyAlignment="1">
      <alignment horizontal="center" vertical="center" wrapText="1"/>
    </xf>
    <xf numFmtId="0" fontId="22" fillId="9" borderId="0" xfId="0" applyFont="1" applyFill="1" applyAlignment="1">
      <alignment horizontal="center" vertical="center" wrapText="1"/>
    </xf>
    <xf numFmtId="0" fontId="11" fillId="3" borderId="32" xfId="0" applyFont="1" applyFill="1" applyBorder="1" applyAlignment="1">
      <alignment horizontal="left" vertical="center" wrapText="1"/>
    </xf>
    <xf numFmtId="0" fontId="11" fillId="3" borderId="37" xfId="0" applyFont="1" applyFill="1" applyBorder="1" applyAlignment="1">
      <alignment horizontal="left" vertical="center" wrapText="1"/>
    </xf>
    <xf numFmtId="0" fontId="3" fillId="11" borderId="1" xfId="0" applyNumberFormat="1" applyFont="1" applyFill="1" applyBorder="1" applyAlignment="1" applyProtection="1">
      <alignment horizontal="left" vertical="top" wrapText="1"/>
      <protection locked="0"/>
    </xf>
    <xf numFmtId="0" fontId="3" fillId="11" borderId="25" xfId="0" applyFont="1" applyFill="1" applyBorder="1" applyAlignment="1" applyProtection="1">
      <alignment horizontal="left" vertical="top" wrapText="1"/>
      <protection locked="0"/>
    </xf>
    <xf numFmtId="0" fontId="3" fillId="11" borderId="17" xfId="0" applyFont="1" applyFill="1" applyBorder="1" applyAlignment="1" applyProtection="1">
      <alignment horizontal="left" vertical="top" wrapText="1"/>
      <protection locked="0"/>
    </xf>
    <xf numFmtId="0" fontId="3" fillId="11" borderId="34" xfId="0" applyFont="1" applyFill="1" applyBorder="1" applyAlignment="1" applyProtection="1">
      <alignment horizontal="left" vertical="top" wrapText="1"/>
      <protection locked="0"/>
    </xf>
    <xf numFmtId="0" fontId="3" fillId="11" borderId="14" xfId="0" applyFont="1" applyFill="1" applyBorder="1" applyAlignment="1" applyProtection="1">
      <alignment horizontal="left" vertical="top" wrapText="1"/>
      <protection locked="0"/>
    </xf>
    <xf numFmtId="0" fontId="13" fillId="9" borderId="28" xfId="0" applyFont="1" applyFill="1" applyBorder="1" applyAlignment="1">
      <alignment horizontal="center" vertical="center" wrapText="1"/>
    </xf>
    <xf numFmtId="0" fontId="13" fillId="9" borderId="41" xfId="0" applyFont="1" applyFill="1" applyBorder="1" applyAlignment="1">
      <alignment horizontal="center" vertical="center" wrapText="1"/>
    </xf>
    <xf numFmtId="0" fontId="13" fillId="9" borderId="30" xfId="0" applyFont="1" applyFill="1" applyBorder="1" applyAlignment="1">
      <alignment horizontal="center" vertical="center" wrapText="1"/>
    </xf>
    <xf numFmtId="0" fontId="4" fillId="3" borderId="34" xfId="1" quotePrefix="1" applyFill="1" applyBorder="1" applyAlignment="1">
      <alignment horizontal="left" vertical="center" wrapText="1"/>
    </xf>
    <xf numFmtId="0" fontId="16" fillId="3" borderId="34" xfId="0" quotePrefix="1" applyFont="1" applyFill="1" applyBorder="1" applyAlignment="1">
      <alignment horizontal="left" vertical="center" wrapText="1"/>
    </xf>
    <xf numFmtId="0" fontId="16" fillId="3" borderId="14" xfId="0" quotePrefix="1" applyFont="1" applyFill="1" applyBorder="1" applyAlignment="1">
      <alignment horizontal="left" vertical="center" wrapText="1"/>
    </xf>
    <xf numFmtId="0" fontId="12" fillId="3" borderId="18" xfId="11" applyFont="1" applyFill="1" applyBorder="1" applyAlignment="1">
      <alignment horizontal="center" vertical="center" wrapText="1"/>
    </xf>
    <xf numFmtId="0" fontId="12" fillId="3" borderId="26" xfId="11" applyFont="1" applyFill="1" applyBorder="1" applyAlignment="1">
      <alignment horizontal="center" vertical="center" wrapText="1"/>
    </xf>
    <xf numFmtId="0" fontId="12" fillId="3" borderId="44" xfId="11" applyFont="1" applyFill="1" applyBorder="1" applyAlignment="1">
      <alignment horizontal="center" vertical="center" wrapText="1"/>
    </xf>
    <xf numFmtId="0" fontId="12" fillId="3" borderId="25" xfId="11" applyFont="1" applyFill="1" applyBorder="1" applyAlignment="1">
      <alignment horizontal="center" vertical="center" wrapText="1"/>
    </xf>
    <xf numFmtId="0" fontId="11" fillId="11" borderId="1" xfId="0" quotePrefix="1" applyFont="1" applyFill="1" applyBorder="1" applyAlignment="1" applyProtection="1">
      <alignment horizontal="left" vertical="top" wrapText="1"/>
      <protection locked="0"/>
    </xf>
    <xf numFmtId="0" fontId="3" fillId="11" borderId="28" xfId="0" applyFont="1" applyFill="1" applyBorder="1" applyAlignment="1" applyProtection="1">
      <alignment horizontal="left" vertical="top" wrapText="1"/>
      <protection locked="0"/>
    </xf>
    <xf numFmtId="0" fontId="3" fillId="11" borderId="41" xfId="0" applyFont="1" applyFill="1" applyBorder="1" applyAlignment="1" applyProtection="1">
      <alignment horizontal="left" vertical="top" wrapText="1"/>
      <protection locked="0"/>
    </xf>
    <xf numFmtId="0" fontId="3" fillId="11" borderId="30" xfId="0" applyFont="1" applyFill="1" applyBorder="1" applyAlignment="1" applyProtection="1">
      <alignment horizontal="left" vertical="top" wrapText="1"/>
      <protection locked="0"/>
    </xf>
    <xf numFmtId="0" fontId="11" fillId="3" borderId="17" xfId="12" applyFont="1" applyFill="1" applyBorder="1" applyAlignment="1">
      <alignment horizontal="center" vertical="center" wrapText="1"/>
    </xf>
    <xf numFmtId="0" fontId="11" fillId="3" borderId="34" xfId="12" applyFont="1" applyFill="1" applyBorder="1" applyAlignment="1">
      <alignment horizontal="center" vertical="center" wrapText="1"/>
    </xf>
    <xf numFmtId="0" fontId="11" fillId="3" borderId="1" xfId="12" applyFont="1" applyFill="1" applyBorder="1" applyAlignment="1">
      <alignment horizontal="center" vertical="center" wrapText="1"/>
    </xf>
    <xf numFmtId="0" fontId="26" fillId="9" borderId="0" xfId="0" applyFont="1" applyFill="1" applyBorder="1" applyAlignment="1">
      <alignment horizontal="center" vertical="center" wrapText="1"/>
    </xf>
    <xf numFmtId="0" fontId="26" fillId="9" borderId="43" xfId="0" applyFont="1" applyFill="1" applyBorder="1" applyAlignment="1">
      <alignment horizontal="center" vertical="center" wrapText="1"/>
    </xf>
    <xf numFmtId="0" fontId="22" fillId="9" borderId="0" xfId="0" applyFont="1" applyFill="1" applyBorder="1" applyAlignment="1">
      <alignment horizontal="center" vertical="center" wrapText="1"/>
    </xf>
    <xf numFmtId="9" fontId="6" fillId="10" borderId="0"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0" fontId="13" fillId="9" borderId="25"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42" xfId="11" applyFont="1" applyFill="1" applyBorder="1" applyAlignment="1">
      <alignment horizontal="left" vertical="top" wrapText="1"/>
    </xf>
    <xf numFmtId="0" fontId="11" fillId="3" borderId="43" xfId="11" applyFont="1" applyFill="1" applyBorder="1" applyAlignment="1">
      <alignment horizontal="left" vertical="top" wrapText="1"/>
    </xf>
    <xf numFmtId="0" fontId="11" fillId="3" borderId="29" xfId="11" applyFont="1" applyFill="1" applyBorder="1" applyAlignment="1">
      <alignment horizontal="left" vertical="top" wrapText="1"/>
    </xf>
    <xf numFmtId="0" fontId="3" fillId="11" borderId="1" xfId="0" applyFont="1" applyFill="1" applyBorder="1" applyAlignment="1" applyProtection="1">
      <alignment horizontal="left" vertical="top" wrapText="1"/>
      <protection locked="0"/>
    </xf>
    <xf numFmtId="0" fontId="11" fillId="3" borderId="28" xfId="11" applyFont="1" applyFill="1" applyBorder="1" applyAlignment="1">
      <alignment horizontal="left" vertical="top" wrapText="1"/>
    </xf>
    <xf numFmtId="0" fontId="11" fillId="3" borderId="41" xfId="11" applyFont="1" applyFill="1" applyBorder="1" applyAlignment="1">
      <alignment horizontal="left" vertical="top" wrapText="1"/>
    </xf>
    <xf numFmtId="0" fontId="11" fillId="3" borderId="30" xfId="11" applyFont="1" applyFill="1" applyBorder="1" applyAlignment="1">
      <alignment horizontal="left" vertical="top" wrapText="1"/>
    </xf>
    <xf numFmtId="0" fontId="0" fillId="3" borderId="44" xfId="0" applyFill="1" applyBorder="1" applyAlignment="1">
      <alignment horizontal="left" vertical="top" wrapText="1"/>
    </xf>
    <xf numFmtId="0" fontId="0" fillId="3" borderId="0" xfId="0" applyFill="1" applyBorder="1" applyAlignment="1">
      <alignment horizontal="left" vertical="top" wrapText="1"/>
    </xf>
    <xf numFmtId="0" fontId="4" fillId="3" borderId="0" xfId="1" applyFill="1" applyBorder="1" applyAlignment="1">
      <alignment horizontal="left" vertical="top" wrapText="1"/>
    </xf>
    <xf numFmtId="0" fontId="4" fillId="3" borderId="31" xfId="1" applyFill="1" applyBorder="1" applyAlignment="1">
      <alignment horizontal="left" vertical="top" wrapText="1"/>
    </xf>
    <xf numFmtId="0" fontId="11" fillId="3" borderId="17"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9" borderId="34" xfId="0" applyFont="1" applyFill="1" applyBorder="1" applyAlignment="1">
      <alignment horizontal="center" vertical="center" wrapText="1"/>
    </xf>
    <xf numFmtId="0" fontId="13" fillId="9" borderId="14"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0" fillId="0" borderId="34"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13" fillId="9" borderId="42" xfId="0" applyFont="1" applyFill="1" applyBorder="1" applyAlignment="1">
      <alignment horizontal="center" vertical="center" wrapText="1"/>
    </xf>
    <xf numFmtId="0" fontId="13" fillId="9" borderId="43" xfId="0" applyFont="1" applyFill="1" applyBorder="1" applyAlignment="1">
      <alignment horizontal="center" vertical="center" wrapText="1"/>
    </xf>
    <xf numFmtId="0" fontId="13" fillId="9" borderId="29" xfId="0" applyFont="1" applyFill="1" applyBorder="1" applyAlignment="1">
      <alignment horizontal="center" vertical="center" wrapText="1"/>
    </xf>
    <xf numFmtId="0" fontId="13" fillId="9" borderId="1" xfId="0" applyFont="1" applyFill="1" applyBorder="1" applyAlignment="1">
      <alignment horizontal="center" vertical="top" wrapText="1"/>
    </xf>
    <xf numFmtId="2" fontId="12" fillId="11" borderId="17" xfId="11" applyNumberFormat="1" applyFont="1" applyFill="1" applyBorder="1" applyAlignment="1" applyProtection="1">
      <alignment horizontal="center" vertical="center" wrapText="1"/>
      <protection locked="0"/>
    </xf>
    <xf numFmtId="2" fontId="12" fillId="11" borderId="34" xfId="11" applyNumberFormat="1" applyFont="1" applyFill="1" applyBorder="1" applyAlignment="1" applyProtection="1">
      <alignment horizontal="center" vertical="center" wrapText="1"/>
      <protection locked="0"/>
    </xf>
    <xf numFmtId="2" fontId="12" fillId="11" borderId="14" xfId="11" applyNumberFormat="1" applyFont="1" applyFill="1" applyBorder="1" applyAlignment="1" applyProtection="1">
      <alignment horizontal="center" vertical="center" wrapText="1"/>
      <protection locked="0"/>
    </xf>
    <xf numFmtId="0" fontId="26" fillId="9" borderId="35" xfId="0" applyFont="1" applyFill="1" applyBorder="1" applyAlignment="1">
      <alignment horizontal="center" vertical="center" wrapText="1"/>
    </xf>
    <xf numFmtId="0" fontId="26" fillId="9" borderId="36"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11" fillId="3" borderId="50" xfId="0" applyFont="1" applyFill="1" applyBorder="1" applyAlignment="1">
      <alignment horizontal="center" vertical="center" wrapText="1"/>
    </xf>
    <xf numFmtId="9" fontId="6" fillId="10" borderId="36" xfId="0" applyNumberFormat="1" applyFont="1" applyFill="1" applyBorder="1" applyAlignment="1">
      <alignment horizontal="center" vertical="center"/>
    </xf>
    <xf numFmtId="9" fontId="6" fillId="10" borderId="48" xfId="0" applyNumberFormat="1" applyFont="1" applyFill="1" applyBorder="1" applyAlignment="1">
      <alignment horizontal="center" vertical="center"/>
    </xf>
    <xf numFmtId="0" fontId="22" fillId="9" borderId="49" xfId="0" applyFont="1" applyFill="1" applyBorder="1" applyAlignment="1">
      <alignment horizontal="center" vertical="center" wrapText="1"/>
    </xf>
    <xf numFmtId="0" fontId="22" fillId="9" borderId="35" xfId="0" applyFont="1" applyFill="1" applyBorder="1" applyAlignment="1">
      <alignment horizontal="center" vertical="center" wrapText="1"/>
    </xf>
    <xf numFmtId="0" fontId="22" fillId="9" borderId="50" xfId="0" applyFont="1" applyFill="1" applyBorder="1" applyAlignment="1">
      <alignment horizontal="center" vertical="center" wrapText="1"/>
    </xf>
    <xf numFmtId="167" fontId="12" fillId="3" borderId="1" xfId="11"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2" fontId="12" fillId="3" borderId="1" xfId="11" applyNumberFormat="1" applyFont="1" applyFill="1" applyBorder="1" applyAlignment="1">
      <alignment horizontal="center" vertical="center" wrapText="1"/>
    </xf>
    <xf numFmtId="2" fontId="12" fillId="11" borderId="1" xfId="11" applyNumberFormat="1" applyFont="1" applyFill="1" applyBorder="1" applyAlignment="1" applyProtection="1">
      <alignment horizontal="center" vertical="center" wrapText="1"/>
      <protection locked="0"/>
    </xf>
    <xf numFmtId="0" fontId="26" fillId="9" borderId="46" xfId="0" applyFont="1" applyFill="1" applyBorder="1" applyAlignment="1">
      <alignment horizontal="center" vertical="center" wrapText="1"/>
    </xf>
    <xf numFmtId="0" fontId="22" fillId="9" borderId="40" xfId="0" applyFont="1" applyFill="1" applyBorder="1" applyAlignment="1">
      <alignment horizontal="center" vertical="center" wrapText="1"/>
    </xf>
    <xf numFmtId="0" fontId="22" fillId="9" borderId="36" xfId="0" applyFont="1" applyFill="1" applyBorder="1" applyAlignment="1">
      <alignment horizontal="center" vertical="center" wrapText="1"/>
    </xf>
    <xf numFmtId="2" fontId="13" fillId="8" borderId="17" xfId="11" applyNumberFormat="1" applyFont="1" applyFill="1" applyBorder="1" applyAlignment="1">
      <alignment horizontal="center" vertical="center" wrapText="1"/>
    </xf>
    <xf numFmtId="2" fontId="13" fillId="8" borderId="34" xfId="11" applyNumberFormat="1" applyFont="1" applyFill="1" applyBorder="1" applyAlignment="1">
      <alignment horizontal="center" vertical="center" wrapText="1"/>
    </xf>
    <xf numFmtId="2" fontId="13" fillId="8" borderId="14" xfId="11" applyNumberFormat="1"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14" xfId="0" applyFont="1" applyFill="1" applyBorder="1" applyAlignment="1">
      <alignment horizontal="center" vertical="center" wrapText="1"/>
    </xf>
    <xf numFmtId="167" fontId="12" fillId="3" borderId="18" xfId="11" applyNumberFormat="1" applyFont="1" applyFill="1" applyBorder="1" applyAlignment="1">
      <alignment horizontal="center" vertical="center" wrapText="1"/>
    </xf>
    <xf numFmtId="167" fontId="12" fillId="3" borderId="26" xfId="11" applyNumberFormat="1" applyFont="1" applyFill="1" applyBorder="1" applyAlignment="1">
      <alignment horizontal="center" vertical="center" wrapText="1"/>
    </xf>
    <xf numFmtId="167" fontId="12" fillId="3" borderId="25" xfId="11" applyNumberFormat="1" applyFont="1" applyFill="1" applyBorder="1" applyAlignment="1">
      <alignment horizontal="center" vertical="center" wrapText="1"/>
    </xf>
    <xf numFmtId="2" fontId="12" fillId="3" borderId="18" xfId="11" applyNumberFormat="1" applyFont="1" applyFill="1" applyBorder="1" applyAlignment="1">
      <alignment horizontal="center" vertical="center" wrapText="1"/>
    </xf>
    <xf numFmtId="2" fontId="12" fillId="3" borderId="26" xfId="11" applyNumberFormat="1" applyFont="1" applyFill="1" applyBorder="1" applyAlignment="1">
      <alignment horizontal="center" vertical="center" wrapText="1"/>
    </xf>
    <xf numFmtId="2" fontId="12" fillId="3" borderId="25" xfId="11" applyNumberFormat="1"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6" fillId="11" borderId="1" xfId="0" applyFont="1" applyFill="1" applyBorder="1" applyAlignment="1" applyProtection="1">
      <alignment horizontal="center" vertical="center" wrapText="1"/>
      <protection locked="0"/>
    </xf>
    <xf numFmtId="0" fontId="17" fillId="0" borderId="18"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5" xfId="0" applyFont="1" applyBorder="1" applyAlignment="1">
      <alignment horizontal="center" vertical="center" wrapText="1"/>
    </xf>
    <xf numFmtId="0" fontId="13" fillId="20" borderId="44" xfId="0" applyFont="1" applyFill="1" applyBorder="1" applyAlignment="1">
      <alignment horizontal="center" vertical="center" wrapText="1"/>
    </xf>
    <xf numFmtId="0" fontId="13" fillId="20" borderId="0" xfId="0" applyFont="1" applyFill="1" applyBorder="1" applyAlignment="1">
      <alignment horizontal="center" vertical="center" wrapText="1"/>
    </xf>
    <xf numFmtId="0" fontId="17" fillId="11" borderId="1" xfId="0" applyFont="1" applyFill="1" applyBorder="1" applyAlignment="1" applyProtection="1">
      <alignment horizontal="center" vertical="center" wrapText="1"/>
      <protection locked="0"/>
    </xf>
    <xf numFmtId="0" fontId="16" fillId="0" borderId="18"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3" fillId="20" borderId="42" xfId="0" applyFont="1" applyFill="1" applyBorder="1" applyAlignment="1">
      <alignment horizontal="center" vertical="center" wrapText="1"/>
    </xf>
    <xf numFmtId="0" fontId="13" fillId="20" borderId="43" xfId="0" applyFont="1" applyFill="1" applyBorder="1" applyAlignment="1">
      <alignment horizontal="center" vertical="center" wrapText="1"/>
    </xf>
    <xf numFmtId="0" fontId="13" fillId="20" borderId="29" xfId="0" applyFont="1" applyFill="1" applyBorder="1" applyAlignment="1">
      <alignment horizontal="center" vertical="center" wrapText="1"/>
    </xf>
    <xf numFmtId="0" fontId="16" fillId="0" borderId="1" xfId="0" applyFont="1" applyBorder="1" applyAlignment="1">
      <alignment horizontal="left" vertical="center" wrapText="1"/>
    </xf>
    <xf numFmtId="0" fontId="3" fillId="11" borderId="1" xfId="0" applyFont="1" applyFill="1" applyBorder="1" applyAlignment="1" applyProtection="1">
      <alignment horizontal="center" vertical="center" wrapText="1"/>
      <protection locked="0"/>
    </xf>
    <xf numFmtId="0" fontId="11" fillId="3" borderId="1" xfId="11" applyFont="1" applyFill="1" applyBorder="1" applyAlignment="1">
      <alignment horizontal="center" vertical="center" wrapText="1"/>
    </xf>
    <xf numFmtId="0" fontId="3" fillId="11" borderId="25" xfId="0" applyFont="1" applyFill="1" applyBorder="1" applyAlignment="1" applyProtection="1">
      <alignment horizontal="center" vertical="center" wrapText="1"/>
      <protection locked="0"/>
    </xf>
    <xf numFmtId="0" fontId="12" fillId="3" borderId="1" xfId="11" applyFont="1" applyFill="1" applyBorder="1" applyAlignment="1">
      <alignment horizontal="center" vertical="center" wrapText="1"/>
    </xf>
    <xf numFmtId="0" fontId="3" fillId="11" borderId="17" xfId="0" applyFont="1" applyFill="1" applyBorder="1" applyAlignment="1" applyProtection="1">
      <alignment horizontal="center" vertical="center" wrapText="1"/>
      <protection locked="0"/>
    </xf>
    <xf numFmtId="0" fontId="3" fillId="11" borderId="34" xfId="0" applyFont="1" applyFill="1" applyBorder="1" applyAlignment="1" applyProtection="1">
      <alignment horizontal="center" vertical="center" wrapText="1"/>
      <protection locked="0"/>
    </xf>
    <xf numFmtId="0" fontId="3" fillId="11" borderId="14" xfId="0" applyFont="1" applyFill="1" applyBorder="1" applyAlignment="1" applyProtection="1">
      <alignment horizontal="center" vertical="center" wrapText="1"/>
      <protection locked="0"/>
    </xf>
    <xf numFmtId="0" fontId="12" fillId="3" borderId="28" xfId="11" applyFont="1" applyFill="1" applyBorder="1" applyAlignment="1">
      <alignment horizontal="center" vertical="center" wrapText="1"/>
    </xf>
    <xf numFmtId="0" fontId="12" fillId="3" borderId="41" xfId="11" applyFont="1" applyFill="1" applyBorder="1" applyAlignment="1">
      <alignment horizontal="center" vertical="center" wrapText="1"/>
    </xf>
    <xf numFmtId="0" fontId="12" fillId="3" borderId="30" xfId="11" applyFont="1" applyFill="1" applyBorder="1" applyAlignment="1">
      <alignment horizontal="center" vertical="center" wrapText="1"/>
    </xf>
    <xf numFmtId="0" fontId="3" fillId="11" borderId="17" xfId="0" applyFont="1" applyFill="1" applyBorder="1" applyAlignment="1" applyProtection="1">
      <alignment horizontal="center" vertical="top" wrapText="1"/>
      <protection locked="0"/>
    </xf>
    <xf numFmtId="0" fontId="3" fillId="11" borderId="34" xfId="0" applyFont="1" applyFill="1" applyBorder="1" applyAlignment="1" applyProtection="1">
      <alignment horizontal="center" vertical="top" wrapText="1"/>
      <protection locked="0"/>
    </xf>
    <xf numFmtId="0" fontId="3" fillId="11" borderId="14" xfId="0" applyFont="1" applyFill="1" applyBorder="1" applyAlignment="1" applyProtection="1">
      <alignment horizontal="center" vertical="top" wrapText="1"/>
      <protection locked="0"/>
    </xf>
    <xf numFmtId="0" fontId="16" fillId="11" borderId="17" xfId="0" applyFont="1" applyFill="1" applyBorder="1" applyAlignment="1" applyProtection="1">
      <alignment horizontal="center" vertical="center"/>
      <protection locked="0"/>
    </xf>
    <xf numFmtId="0" fontId="16" fillId="11" borderId="34" xfId="0" applyFont="1" applyFill="1" applyBorder="1" applyAlignment="1" applyProtection="1">
      <alignment horizontal="center" vertical="center"/>
      <protection locked="0"/>
    </xf>
    <xf numFmtId="0" fontId="16" fillId="11" borderId="14" xfId="0" applyFont="1" applyFill="1" applyBorder="1" applyAlignment="1" applyProtection="1">
      <alignment horizontal="center" vertical="center"/>
      <protection locked="0"/>
    </xf>
    <xf numFmtId="2" fontId="12" fillId="3" borderId="17" xfId="11" applyNumberFormat="1" applyFont="1" applyFill="1" applyBorder="1" applyAlignment="1">
      <alignment horizontal="center" vertical="center" wrapText="1"/>
    </xf>
    <xf numFmtId="2" fontId="12" fillId="3" borderId="34" xfId="11" applyNumberFormat="1" applyFont="1" applyFill="1" applyBorder="1" applyAlignment="1">
      <alignment horizontal="center" vertical="center" wrapText="1"/>
    </xf>
    <xf numFmtId="2" fontId="12" fillId="3" borderId="14" xfId="11" applyNumberFormat="1" applyFont="1" applyFill="1" applyBorder="1" applyAlignment="1">
      <alignment horizontal="center" vertical="center" wrapText="1"/>
    </xf>
    <xf numFmtId="0" fontId="2" fillId="0" borderId="18" xfId="0" quotePrefix="1" applyFont="1" applyBorder="1" applyAlignment="1">
      <alignment horizontal="center" vertical="center"/>
    </xf>
    <xf numFmtId="0" fontId="2" fillId="0" borderId="26" xfId="0" quotePrefix="1" applyFont="1" applyBorder="1" applyAlignment="1">
      <alignment horizontal="center" vertical="center"/>
    </xf>
    <xf numFmtId="0" fontId="2" fillId="0" borderId="25" xfId="0" quotePrefix="1" applyFont="1" applyBorder="1" applyAlignment="1">
      <alignment horizontal="center" vertical="center"/>
    </xf>
    <xf numFmtId="0" fontId="21" fillId="3" borderId="18" xfId="0" applyFont="1" applyFill="1" applyBorder="1" applyAlignment="1">
      <alignment horizontal="center" vertical="center" wrapText="1"/>
    </xf>
    <xf numFmtId="0" fontId="21" fillId="3" borderId="26" xfId="0" applyFont="1" applyFill="1" applyBorder="1" applyAlignment="1">
      <alignment horizontal="center" vertical="center" wrapText="1"/>
    </xf>
    <xf numFmtId="0" fontId="21" fillId="3" borderId="25" xfId="0" applyFont="1" applyFill="1" applyBorder="1" applyAlignment="1">
      <alignment horizontal="center" vertical="center" wrapText="1"/>
    </xf>
    <xf numFmtId="0" fontId="16" fillId="11" borderId="17" xfId="0" applyFont="1" applyFill="1" applyBorder="1" applyAlignment="1" applyProtection="1">
      <alignment horizontal="left" vertical="top" wrapText="1"/>
      <protection locked="0"/>
    </xf>
    <xf numFmtId="0" fontId="16" fillId="11" borderId="34" xfId="0" applyFont="1" applyFill="1" applyBorder="1" applyAlignment="1" applyProtection="1">
      <alignment horizontal="left" vertical="top" wrapText="1"/>
      <protection locked="0"/>
    </xf>
    <xf numFmtId="0" fontId="16" fillId="11" borderId="14" xfId="0" applyFont="1" applyFill="1" applyBorder="1" applyAlignment="1" applyProtection="1">
      <alignment horizontal="left" vertical="top" wrapText="1"/>
      <protection locked="0"/>
    </xf>
    <xf numFmtId="0" fontId="16" fillId="11" borderId="17" xfId="0" applyNumberFormat="1" applyFont="1" applyFill="1" applyBorder="1" applyAlignment="1" applyProtection="1">
      <alignment horizontal="left" vertical="top" wrapText="1"/>
      <protection locked="0"/>
    </xf>
    <xf numFmtId="0" fontId="16" fillId="11" borderId="34" xfId="0" applyNumberFormat="1" applyFont="1" applyFill="1" applyBorder="1" applyAlignment="1" applyProtection="1">
      <alignment horizontal="left" vertical="top" wrapText="1"/>
      <protection locked="0"/>
    </xf>
    <xf numFmtId="0" fontId="16" fillId="11" borderId="14" xfId="0" applyNumberFormat="1" applyFont="1" applyFill="1" applyBorder="1" applyAlignment="1" applyProtection="1">
      <alignment horizontal="left" vertical="top" wrapText="1"/>
      <protection locked="0"/>
    </xf>
    <xf numFmtId="166" fontId="16" fillId="11" borderId="17" xfId="0" applyNumberFormat="1" applyFont="1" applyFill="1" applyBorder="1" applyAlignment="1" applyProtection="1">
      <alignment horizontal="left" vertical="top" wrapText="1"/>
      <protection locked="0"/>
    </xf>
    <xf numFmtId="166" fontId="16" fillId="11" borderId="34" xfId="0" applyNumberFormat="1" applyFont="1" applyFill="1" applyBorder="1" applyAlignment="1" applyProtection="1">
      <alignment horizontal="left" vertical="top" wrapText="1"/>
      <protection locked="0"/>
    </xf>
    <xf numFmtId="166" fontId="16" fillId="11" borderId="14" xfId="0" applyNumberFormat="1" applyFont="1" applyFill="1" applyBorder="1" applyAlignment="1" applyProtection="1">
      <alignment horizontal="left" vertical="top" wrapText="1"/>
      <protection locked="0"/>
    </xf>
    <xf numFmtId="0" fontId="21" fillId="0" borderId="18" xfId="0" applyFont="1" applyFill="1" applyBorder="1" applyAlignment="1">
      <alignment horizontal="center" vertical="center" wrapText="1"/>
    </xf>
    <xf numFmtId="0" fontId="21" fillId="0" borderId="26" xfId="0" applyFont="1" applyFill="1" applyBorder="1" applyAlignment="1">
      <alignment horizontal="center" vertical="center" wrapText="1"/>
    </xf>
    <xf numFmtId="2" fontId="12" fillId="3" borderId="42" xfId="11" applyNumberFormat="1" applyFont="1" applyFill="1" applyBorder="1" applyAlignment="1">
      <alignment horizontal="center" vertical="center" wrapText="1"/>
    </xf>
    <xf numFmtId="2" fontId="12" fillId="3" borderId="43" xfId="11" applyNumberFormat="1" applyFont="1" applyFill="1" applyBorder="1" applyAlignment="1">
      <alignment horizontal="center" vertical="center" wrapText="1"/>
    </xf>
    <xf numFmtId="2" fontId="12" fillId="3" borderId="29" xfId="11" applyNumberFormat="1" applyFont="1" applyFill="1" applyBorder="1" applyAlignment="1">
      <alignment horizontal="center" vertical="center" wrapText="1"/>
    </xf>
    <xf numFmtId="2" fontId="35" fillId="25" borderId="1" xfId="11" applyNumberFormat="1" applyFont="1" applyFill="1" applyBorder="1" applyAlignment="1">
      <alignment horizontal="center" vertical="center" wrapText="1"/>
    </xf>
    <xf numFmtId="0" fontId="17" fillId="11" borderId="17" xfId="0" applyFont="1" applyFill="1" applyBorder="1" applyAlignment="1" applyProtection="1">
      <alignment horizontal="center" vertical="center"/>
      <protection locked="0"/>
    </xf>
    <xf numFmtId="0" fontId="17" fillId="11" borderId="34" xfId="0" applyFont="1" applyFill="1" applyBorder="1" applyAlignment="1" applyProtection="1">
      <alignment horizontal="center" vertical="center"/>
      <protection locked="0"/>
    </xf>
    <xf numFmtId="0" fontId="17" fillId="11" borderId="14" xfId="0" applyFont="1" applyFill="1" applyBorder="1" applyAlignment="1" applyProtection="1">
      <alignment horizontal="center" vertical="center"/>
      <protection locked="0"/>
    </xf>
    <xf numFmtId="0" fontId="35" fillId="27" borderId="17" xfId="0" applyFont="1" applyFill="1" applyBorder="1" applyAlignment="1">
      <alignment horizontal="center" vertical="center" wrapText="1"/>
    </xf>
    <xf numFmtId="0" fontId="35" fillId="27" borderId="34" xfId="0" applyFont="1" applyFill="1" applyBorder="1" applyAlignment="1">
      <alignment horizontal="center" vertical="center" wrapText="1"/>
    </xf>
    <xf numFmtId="0" fontId="35" fillId="27" borderId="14" xfId="0" applyFont="1" applyFill="1" applyBorder="1" applyAlignment="1">
      <alignment horizontal="center" vertical="center" wrapText="1"/>
    </xf>
    <xf numFmtId="0" fontId="35" fillId="25" borderId="17" xfId="0" applyFont="1" applyFill="1" applyBorder="1" applyAlignment="1">
      <alignment horizontal="center" vertical="center" wrapText="1"/>
    </xf>
    <xf numFmtId="0" fontId="35" fillId="25" borderId="34" xfId="0" applyFont="1" applyFill="1" applyBorder="1" applyAlignment="1">
      <alignment horizontal="center" vertical="center" wrapText="1"/>
    </xf>
    <xf numFmtId="0" fontId="35" fillId="25" borderId="14"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34"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35" fillId="25" borderId="1" xfId="0" applyFont="1" applyFill="1" applyBorder="1" applyAlignment="1">
      <alignment horizontal="center" vertical="center" wrapText="1"/>
    </xf>
    <xf numFmtId="0" fontId="35" fillId="25" borderId="17" xfId="0" applyFont="1" applyFill="1" applyBorder="1" applyAlignment="1">
      <alignment horizontal="center" wrapText="1"/>
    </xf>
    <xf numFmtId="0" fontId="35" fillId="25" borderId="34" xfId="0" applyFont="1" applyFill="1" applyBorder="1" applyAlignment="1">
      <alignment horizontal="center" wrapText="1"/>
    </xf>
    <xf numFmtId="0" fontId="35" fillId="25" borderId="14" xfId="0" applyFont="1" applyFill="1" applyBorder="1" applyAlignment="1">
      <alignment horizontal="center" wrapText="1"/>
    </xf>
    <xf numFmtId="0" fontId="36" fillId="25" borderId="1" xfId="0" applyFont="1" applyFill="1" applyBorder="1" applyAlignment="1">
      <alignment horizontal="center" vertical="center" wrapText="1"/>
    </xf>
    <xf numFmtId="0" fontId="38" fillId="27" borderId="17" xfId="0" applyFont="1" applyFill="1" applyBorder="1" applyAlignment="1">
      <alignment horizontal="center" vertical="center"/>
    </xf>
    <xf numFmtId="0" fontId="38" fillId="27" borderId="34" xfId="0" applyFont="1" applyFill="1" applyBorder="1" applyAlignment="1">
      <alignment horizontal="center" vertical="center"/>
    </xf>
    <xf numFmtId="0" fontId="38" fillId="27" borderId="14" xfId="0" applyFont="1" applyFill="1" applyBorder="1" applyAlignment="1">
      <alignment horizontal="center" vertical="center"/>
    </xf>
    <xf numFmtId="0" fontId="17" fillId="11" borderId="1" xfId="0" applyFont="1" applyFill="1" applyBorder="1" applyAlignment="1" applyProtection="1">
      <alignment horizontal="center" vertical="center"/>
      <protection locked="0"/>
    </xf>
    <xf numFmtId="0" fontId="22" fillId="9" borderId="1" xfId="0" applyFont="1" applyFill="1" applyBorder="1" applyAlignment="1">
      <alignment horizontal="center" vertical="center" wrapText="1"/>
    </xf>
    <xf numFmtId="9" fontId="6" fillId="10" borderId="1" xfId="0" applyNumberFormat="1" applyFont="1" applyFill="1" applyBorder="1" applyAlignment="1">
      <alignment horizontal="center" vertical="center"/>
    </xf>
    <xf numFmtId="0" fontId="11" fillId="3" borderId="25" xfId="0" applyFont="1" applyFill="1" applyBorder="1" applyAlignment="1">
      <alignment horizontal="center" vertical="center" wrapText="1"/>
    </xf>
    <xf numFmtId="0" fontId="38" fillId="27" borderId="1" xfId="0" applyFont="1" applyFill="1" applyBorder="1" applyAlignment="1">
      <alignment horizontal="center" vertical="center"/>
    </xf>
    <xf numFmtId="0" fontId="22" fillId="9" borderId="46" xfId="0" applyFont="1" applyFill="1" applyBorder="1" applyAlignment="1">
      <alignment horizontal="center" vertical="center" wrapText="1"/>
    </xf>
    <xf numFmtId="9" fontId="40" fillId="21" borderId="17" xfId="16" applyFont="1" applyFill="1" applyBorder="1" applyAlignment="1">
      <alignment horizontal="center" vertical="center"/>
    </xf>
    <xf numFmtId="9" fontId="40" fillId="21" borderId="14" xfId="16" applyFont="1" applyFill="1" applyBorder="1" applyAlignment="1">
      <alignment horizontal="center" vertical="center"/>
    </xf>
    <xf numFmtId="0" fontId="2" fillId="22" borderId="17" xfId="0" applyFont="1" applyFill="1" applyBorder="1" applyAlignment="1">
      <alignment horizontal="center" vertical="center"/>
    </xf>
    <xf numFmtId="0" fontId="2" fillId="22" borderId="34" xfId="0" applyFont="1" applyFill="1" applyBorder="1" applyAlignment="1">
      <alignment horizontal="center" vertical="center"/>
    </xf>
    <xf numFmtId="0" fontId="2" fillId="22" borderId="14" xfId="0" applyFont="1" applyFill="1" applyBorder="1" applyAlignment="1">
      <alignment horizontal="center" vertical="center"/>
    </xf>
    <xf numFmtId="0" fontId="17" fillId="11" borderId="17" xfId="0" applyFont="1" applyFill="1" applyBorder="1" applyAlignment="1" applyProtection="1">
      <alignment horizontal="center" vertical="center" wrapText="1"/>
      <protection locked="0"/>
    </xf>
    <xf numFmtId="0" fontId="17" fillId="11" borderId="34" xfId="0" applyFont="1" applyFill="1" applyBorder="1" applyAlignment="1" applyProtection="1">
      <alignment horizontal="center" vertical="center" wrapText="1"/>
      <protection locked="0"/>
    </xf>
    <xf numFmtId="0" fontId="17" fillId="11" borderId="14" xfId="0" applyFont="1" applyFill="1" applyBorder="1" applyAlignment="1" applyProtection="1">
      <alignment horizontal="center" vertical="center" wrapText="1"/>
      <protection locked="0"/>
    </xf>
    <xf numFmtId="2" fontId="13" fillId="8" borderId="1" xfId="11" applyNumberFormat="1" applyFont="1" applyFill="1" applyBorder="1" applyAlignment="1">
      <alignment horizontal="center" vertical="center" wrapText="1"/>
    </xf>
    <xf numFmtId="2" fontId="13" fillId="25" borderId="1" xfId="11" applyNumberFormat="1" applyFont="1" applyFill="1" applyBorder="1" applyAlignment="1">
      <alignment horizontal="center" vertical="center" wrapText="1"/>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9" xfId="0" applyFont="1" applyBorder="1" applyAlignment="1">
      <alignment horizontal="center" vertical="center" wrapText="1"/>
    </xf>
    <xf numFmtId="0" fontId="11" fillId="3" borderId="54"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54" xfId="0" applyFont="1" applyFill="1" applyBorder="1" applyAlignment="1">
      <alignment horizontal="left" vertical="center" wrapText="1"/>
    </xf>
    <xf numFmtId="0" fontId="12" fillId="18" borderId="56" xfId="0" applyFont="1" applyFill="1" applyBorder="1" applyAlignment="1">
      <alignment horizontal="center" vertical="center" wrapText="1"/>
    </xf>
    <xf numFmtId="0" fontId="12" fillId="18" borderId="35" xfId="0" applyFont="1" applyFill="1" applyBorder="1" applyAlignment="1">
      <alignment horizontal="center" vertical="center" wrapText="1"/>
    </xf>
    <xf numFmtId="0" fontId="12" fillId="18" borderId="38"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34" xfId="0" applyFont="1" applyBorder="1" applyAlignment="1">
      <alignment horizontal="left" vertical="center" wrapText="1"/>
    </xf>
    <xf numFmtId="0" fontId="24" fillId="0" borderId="14" xfId="0" applyFont="1" applyBorder="1" applyAlignment="1">
      <alignment horizontal="left" vertical="center" wrapText="1"/>
    </xf>
    <xf numFmtId="0" fontId="0" fillId="11" borderId="25" xfId="0" applyFill="1" applyBorder="1" applyAlignment="1" applyProtection="1">
      <alignment horizontal="left" vertical="center"/>
      <protection locked="0"/>
    </xf>
    <xf numFmtId="0" fontId="0" fillId="11" borderId="58" xfId="0" applyFill="1" applyBorder="1" applyAlignment="1" applyProtection="1">
      <alignment horizontal="left" vertical="center"/>
      <protection locked="0"/>
    </xf>
    <xf numFmtId="0" fontId="12" fillId="18" borderId="45" xfId="0" applyFont="1" applyFill="1" applyBorder="1" applyAlignment="1">
      <alignment horizontal="center" vertical="center" wrapText="1"/>
    </xf>
    <xf numFmtId="0" fontId="12" fillId="18" borderId="51" xfId="0" applyFont="1" applyFill="1" applyBorder="1" applyAlignment="1">
      <alignment horizontal="center" vertical="center" wrapText="1"/>
    </xf>
    <xf numFmtId="0" fontId="31" fillId="0" borderId="62" xfId="0" applyFont="1" applyBorder="1" applyAlignment="1">
      <alignment horizontal="left" vertical="center" wrapText="1"/>
    </xf>
    <xf numFmtId="0" fontId="31" fillId="0" borderId="63" xfId="0" applyFont="1" applyBorder="1" applyAlignment="1">
      <alignment horizontal="left" vertical="center" wrapText="1"/>
    </xf>
    <xf numFmtId="0" fontId="31" fillId="0" borderId="64" xfId="0" applyFont="1" applyBorder="1" applyAlignment="1">
      <alignment horizontal="left" vertical="center" wrapText="1"/>
    </xf>
    <xf numFmtId="0" fontId="0" fillId="3" borderId="6"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61" xfId="0" applyBorder="1" applyAlignment="1">
      <alignment horizontal="center" vertical="center"/>
    </xf>
    <xf numFmtId="0" fontId="24" fillId="0" borderId="42" xfId="0" applyFont="1" applyBorder="1" applyAlignment="1">
      <alignment horizontal="left" vertical="center" wrapText="1"/>
    </xf>
    <xf numFmtId="0" fontId="24" fillId="0" borderId="43" xfId="0" applyFont="1" applyBorder="1" applyAlignment="1">
      <alignment horizontal="left" vertical="center" wrapText="1"/>
    </xf>
    <xf numFmtId="0" fontId="24" fillId="0" borderId="29"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14" xfId="0" applyFont="1" applyBorder="1" applyAlignment="1">
      <alignment horizontal="center" vertical="center" wrapText="1"/>
    </xf>
    <xf numFmtId="0" fontId="0" fillId="11" borderId="1" xfId="0" applyFill="1" applyBorder="1" applyAlignment="1" applyProtection="1">
      <alignment horizontal="left" vertical="center"/>
      <protection locked="0"/>
    </xf>
    <xf numFmtId="0" fontId="0" fillId="11" borderId="60" xfId="0" applyFill="1" applyBorder="1" applyAlignment="1" applyProtection="1">
      <alignment horizontal="left" vertical="center"/>
      <protection locked="0"/>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40" xfId="0" applyBorder="1" applyAlignment="1">
      <alignment horizontal="center" vertical="center"/>
    </xf>
    <xf numFmtId="0" fontId="11" fillId="0" borderId="17" xfId="0" applyFont="1" applyBorder="1" applyAlignment="1">
      <alignment horizontal="left" vertical="center" wrapText="1"/>
    </xf>
    <xf numFmtId="0" fontId="11" fillId="0" borderId="34" xfId="0" applyFont="1" applyBorder="1" applyAlignment="1">
      <alignment horizontal="left" vertical="center" wrapText="1"/>
    </xf>
    <xf numFmtId="0" fontId="11" fillId="0" borderId="14" xfId="0" applyFont="1" applyBorder="1" applyAlignment="1">
      <alignment horizontal="left" vertical="center" wrapText="1"/>
    </xf>
    <xf numFmtId="0" fontId="24" fillId="0" borderId="62" xfId="0" applyFont="1" applyBorder="1" applyAlignment="1">
      <alignment horizontal="left" vertical="center" wrapText="1"/>
    </xf>
    <xf numFmtId="0" fontId="24" fillId="0" borderId="63" xfId="0" applyFont="1" applyBorder="1" applyAlignment="1">
      <alignment horizontal="left" vertical="center" wrapText="1"/>
    </xf>
    <xf numFmtId="0" fontId="24" fillId="0" borderId="64" xfId="0" applyFont="1" applyBorder="1" applyAlignment="1">
      <alignment horizontal="left" vertical="center" wrapText="1"/>
    </xf>
    <xf numFmtId="0" fontId="0" fillId="0" borderId="62" xfId="0" applyBorder="1" applyAlignment="1" applyProtection="1">
      <alignment horizontal="left" vertical="center"/>
      <protection locked="0"/>
    </xf>
    <xf numFmtId="0" fontId="0" fillId="0" borderId="63" xfId="0" applyBorder="1" applyAlignment="1" applyProtection="1">
      <alignment horizontal="left" vertical="center"/>
      <protection locked="0"/>
    </xf>
    <xf numFmtId="0" fontId="0" fillId="0" borderId="66" xfId="0" applyBorder="1" applyAlignment="1" applyProtection="1">
      <alignment horizontal="left" vertical="center"/>
      <protection locked="0"/>
    </xf>
    <xf numFmtId="0" fontId="2" fillId="0" borderId="10" xfId="0" quotePrefix="1" applyFont="1" applyBorder="1" applyAlignment="1">
      <alignment horizontal="center" vertical="center"/>
    </xf>
    <xf numFmtId="0" fontId="2" fillId="0" borderId="11" xfId="0" quotePrefix="1" applyFont="1" applyBorder="1" applyAlignment="1">
      <alignment horizontal="center" vertical="center"/>
    </xf>
    <xf numFmtId="0" fontId="2" fillId="0" borderId="52" xfId="0" quotePrefix="1" applyFont="1" applyBorder="1" applyAlignment="1">
      <alignment horizontal="center" vertical="center"/>
    </xf>
    <xf numFmtId="0" fontId="2" fillId="0" borderId="40" xfId="0" quotePrefix="1" applyFont="1" applyBorder="1" applyAlignment="1">
      <alignment horizontal="center" vertical="center"/>
    </xf>
    <xf numFmtId="0" fontId="31" fillId="3" borderId="32" xfId="0" applyFont="1" applyFill="1" applyBorder="1" applyAlignment="1">
      <alignment horizontal="left" vertical="center" wrapText="1"/>
    </xf>
    <xf numFmtId="0" fontId="31" fillId="3" borderId="54" xfId="0" applyFont="1" applyFill="1" applyBorder="1" applyAlignment="1">
      <alignment horizontal="left" vertical="center" wrapText="1"/>
    </xf>
    <xf numFmtId="0" fontId="31" fillId="3" borderId="37" xfId="0" applyFont="1" applyFill="1" applyBorder="1" applyAlignment="1">
      <alignment horizontal="left" vertical="center" wrapText="1"/>
    </xf>
    <xf numFmtId="0" fontId="24" fillId="0" borderId="46" xfId="0" applyFont="1" applyBorder="1" applyAlignment="1">
      <alignment horizontal="left" vertical="center" wrapText="1"/>
    </xf>
    <xf numFmtId="0" fontId="24" fillId="0" borderId="35" xfId="0" applyFont="1" applyBorder="1" applyAlignment="1">
      <alignment horizontal="left" vertical="center" wrapText="1"/>
    </xf>
    <xf numFmtId="0" fontId="24" fillId="0" borderId="38" xfId="0" applyFont="1" applyBorder="1" applyAlignment="1">
      <alignment horizontal="left" vertical="center" wrapText="1"/>
    </xf>
    <xf numFmtId="0" fontId="24" fillId="0" borderId="52" xfId="0" applyFont="1" applyBorder="1" applyAlignment="1">
      <alignment horizontal="left" vertical="center" wrapText="1"/>
    </xf>
    <xf numFmtId="0" fontId="24" fillId="0" borderId="0" xfId="0" applyFont="1" applyBorder="1" applyAlignment="1">
      <alignment horizontal="left" vertical="center" wrapText="1"/>
    </xf>
    <xf numFmtId="0" fontId="24" fillId="0" borderId="53" xfId="0" applyFont="1" applyBorder="1" applyAlignment="1">
      <alignment horizontal="lef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7" xfId="0" applyFont="1" applyBorder="1" applyAlignment="1">
      <alignment horizontal="center" vertical="center" wrapText="1"/>
    </xf>
    <xf numFmtId="0" fontId="24" fillId="11" borderId="32" xfId="0" applyFont="1" applyFill="1" applyBorder="1" applyAlignment="1" applyProtection="1">
      <alignment horizontal="center" vertical="center" wrapText="1"/>
      <protection locked="0"/>
    </xf>
    <xf numFmtId="0" fontId="24" fillId="11" borderId="54" xfId="0" applyFont="1" applyFill="1" applyBorder="1" applyAlignment="1" applyProtection="1">
      <alignment horizontal="center" vertical="center" wrapText="1"/>
      <protection locked="0"/>
    </xf>
    <xf numFmtId="0" fontId="24" fillId="11" borderId="37" xfId="0" applyFont="1" applyFill="1" applyBorder="1" applyAlignment="1" applyProtection="1">
      <alignment horizontal="center" vertical="center" wrapText="1"/>
      <protection locked="0"/>
    </xf>
    <xf numFmtId="0" fontId="24" fillId="0" borderId="0" xfId="0" applyFont="1" applyAlignment="1">
      <alignment horizontal="left" vertical="center" wrapText="1"/>
    </xf>
    <xf numFmtId="0" fontId="24" fillId="3" borderId="46" xfId="0" applyFont="1" applyFill="1" applyBorder="1" applyAlignment="1" applyProtection="1">
      <alignment horizontal="left" vertical="center" wrapText="1"/>
      <protection locked="0"/>
    </xf>
    <xf numFmtId="0" fontId="24" fillId="3" borderId="35" xfId="0" applyFont="1" applyFill="1" applyBorder="1" applyAlignment="1" applyProtection="1">
      <alignment horizontal="left" vertical="center" wrapText="1"/>
      <protection locked="0"/>
    </xf>
    <xf numFmtId="0" fontId="24" fillId="3" borderId="38" xfId="0" applyFont="1" applyFill="1" applyBorder="1" applyAlignment="1" applyProtection="1">
      <alignment horizontal="left" vertical="center" wrapText="1"/>
      <protection locked="0"/>
    </xf>
    <xf numFmtId="0" fontId="24" fillId="3" borderId="52" xfId="0" applyFont="1" applyFill="1" applyBorder="1" applyAlignment="1" applyProtection="1">
      <alignment horizontal="left" vertical="center" wrapText="1"/>
      <protection locked="0"/>
    </xf>
    <xf numFmtId="0" fontId="24" fillId="3" borderId="0" xfId="0" applyFont="1" applyFill="1" applyAlignment="1" applyProtection="1">
      <alignment horizontal="left" vertical="center" wrapText="1"/>
      <protection locked="0"/>
    </xf>
    <xf numFmtId="0" fontId="24" fillId="3" borderId="53" xfId="0" applyFont="1" applyFill="1" applyBorder="1" applyAlignment="1" applyProtection="1">
      <alignment horizontal="left" vertical="center" wrapText="1"/>
      <protection locked="0"/>
    </xf>
    <xf numFmtId="0" fontId="24" fillId="3" borderId="0" xfId="0" applyFont="1" applyFill="1" applyBorder="1" applyAlignment="1" applyProtection="1">
      <alignment horizontal="left" vertical="center" wrapText="1"/>
      <protection locked="0"/>
    </xf>
    <xf numFmtId="0" fontId="16" fillId="0" borderId="52" xfId="0" applyFont="1" applyBorder="1" applyAlignment="1">
      <alignment horizontal="left" vertical="center" wrapText="1"/>
    </xf>
    <xf numFmtId="0" fontId="16" fillId="0" borderId="0" xfId="0" applyFont="1" applyBorder="1" applyAlignment="1">
      <alignment horizontal="left" vertical="center" wrapText="1"/>
    </xf>
    <xf numFmtId="0" fontId="16" fillId="0" borderId="53" xfId="0" applyFont="1" applyBorder="1" applyAlignment="1">
      <alignment horizontal="left" vertical="center" wrapText="1"/>
    </xf>
    <xf numFmtId="0" fontId="24" fillId="0" borderId="40" xfId="0" applyFont="1" applyBorder="1" applyAlignment="1">
      <alignment horizontal="left" vertical="center" wrapText="1"/>
    </xf>
    <xf numFmtId="0" fontId="24" fillId="0" borderId="36" xfId="0" applyFont="1" applyBorder="1" applyAlignment="1">
      <alignment horizontal="left" vertical="center" wrapText="1"/>
    </xf>
    <xf numFmtId="0" fontId="24" fillId="0" borderId="39" xfId="0" applyFont="1" applyBorder="1" applyAlignment="1">
      <alignment horizontal="left" vertical="center" wrapText="1"/>
    </xf>
    <xf numFmtId="0" fontId="11" fillId="3" borderId="32"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3" fillId="9" borderId="53" xfId="0" applyFont="1" applyFill="1" applyBorder="1" applyAlignment="1">
      <alignment horizontal="center" vertical="center" wrapText="1"/>
    </xf>
    <xf numFmtId="0" fontId="13" fillId="9" borderId="39" xfId="0" applyFont="1" applyFill="1" applyBorder="1" applyAlignment="1">
      <alignment horizontal="center" vertical="center" wrapText="1"/>
    </xf>
    <xf numFmtId="0" fontId="0" fillId="11" borderId="17" xfId="0" applyFill="1" applyBorder="1" applyAlignment="1" applyProtection="1">
      <alignment horizontal="left" vertical="center"/>
      <protection locked="0"/>
    </xf>
    <xf numFmtId="0" fontId="0" fillId="11" borderId="34" xfId="0" applyFill="1" applyBorder="1" applyAlignment="1" applyProtection="1">
      <alignment horizontal="left" vertical="center"/>
      <protection locked="0"/>
    </xf>
    <xf numFmtId="0" fontId="0" fillId="11" borderId="33" xfId="0" applyFill="1" applyBorder="1" applyAlignment="1" applyProtection="1">
      <alignment horizontal="left" vertical="center"/>
      <protection locked="0"/>
    </xf>
    <xf numFmtId="0" fontId="24" fillId="3" borderId="40"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24" fillId="3" borderId="39" xfId="0" applyFont="1" applyFill="1" applyBorder="1" applyAlignment="1">
      <alignment horizontal="center" vertical="center" wrapText="1"/>
    </xf>
    <xf numFmtId="0" fontId="2" fillId="0" borderId="10" xfId="0" quotePrefix="1" applyFont="1" applyFill="1" applyBorder="1" applyAlignment="1">
      <alignment horizontal="center" vertical="center"/>
    </xf>
    <xf numFmtId="0" fontId="2" fillId="0" borderId="11" xfId="0" quotePrefix="1" applyFont="1" applyFill="1" applyBorder="1" applyAlignment="1">
      <alignment horizontal="center" vertical="center"/>
    </xf>
    <xf numFmtId="0" fontId="0" fillId="11" borderId="27" xfId="0" applyFill="1" applyBorder="1" applyAlignment="1" applyProtection="1">
      <alignment horizontal="left" vertical="center" wrapText="1"/>
      <protection locked="0"/>
    </xf>
    <xf numFmtId="0" fontId="0" fillId="11" borderId="45" xfId="0" applyFill="1" applyBorder="1" applyAlignment="1" applyProtection="1">
      <alignment horizontal="left" vertical="center" wrapText="1"/>
      <protection locked="0"/>
    </xf>
    <xf numFmtId="0" fontId="0" fillId="11" borderId="51" xfId="0" applyFill="1" applyBorder="1" applyAlignment="1" applyProtection="1">
      <alignment horizontal="left" vertical="center" wrapText="1"/>
      <protection locked="0"/>
    </xf>
    <xf numFmtId="0" fontId="13" fillId="9" borderId="10" xfId="0" applyFont="1" applyFill="1" applyBorder="1" applyAlignment="1">
      <alignment horizontal="center" vertical="center" wrapText="1"/>
    </xf>
    <xf numFmtId="0" fontId="13" fillId="9" borderId="47" xfId="0" applyFont="1" applyFill="1" applyBorder="1" applyAlignment="1">
      <alignment horizontal="center" vertical="center" wrapText="1"/>
    </xf>
    <xf numFmtId="0" fontId="23" fillId="8" borderId="32" xfId="0" applyFont="1" applyFill="1" applyBorder="1" applyAlignment="1">
      <alignment horizontal="center" vertical="center"/>
    </xf>
    <xf numFmtId="0" fontId="23" fillId="8" borderId="37" xfId="0" applyFont="1" applyFill="1" applyBorder="1" applyAlignment="1">
      <alignment horizontal="center" vertical="center"/>
    </xf>
    <xf numFmtId="0" fontId="23" fillId="8" borderId="0" xfId="0" applyFont="1" applyFill="1" applyAlignment="1">
      <alignment horizontal="center" vertical="center"/>
    </xf>
    <xf numFmtId="0" fontId="23" fillId="8" borderId="36" xfId="0" applyFont="1" applyFill="1" applyBorder="1" applyAlignment="1">
      <alignment horizontal="center" vertical="center"/>
    </xf>
    <xf numFmtId="0" fontId="27" fillId="15" borderId="0" xfId="0" applyNumberFormat="1" applyFont="1" applyFill="1" applyAlignment="1">
      <alignment horizontal="center" vertical="center"/>
    </xf>
    <xf numFmtId="0" fontId="27" fillId="15" borderId="36" xfId="0" applyNumberFormat="1" applyFont="1" applyFill="1" applyBorder="1" applyAlignment="1">
      <alignment horizontal="center" vertical="center"/>
    </xf>
    <xf numFmtId="0" fontId="23" fillId="8" borderId="55" xfId="0" applyFont="1" applyFill="1" applyBorder="1" applyAlignment="1">
      <alignment horizontal="center" vertical="center"/>
    </xf>
    <xf numFmtId="0" fontId="23" fillId="8" borderId="33"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0" fillId="4" borderId="2" xfId="0" applyFill="1" applyBorder="1" applyAlignment="1">
      <alignment horizontal="center" vertical="center"/>
    </xf>
    <xf numFmtId="0" fontId="0" fillId="4" borderId="5" xfId="0" applyFill="1" applyBorder="1" applyAlignment="1">
      <alignment horizontal="center" vertical="center"/>
    </xf>
  </cellXfs>
  <cellStyles count="17">
    <cellStyle name="Comma 2" xfId="5" xr:uid="{00000000-0005-0000-0000-000000000000}"/>
    <cellStyle name="Comma 2 2" xfId="15" xr:uid="{12F375E5-D8DB-4B44-B0B6-3E3F57BC60E6}"/>
    <cellStyle name="Currency" xfId="2" builtinId="4"/>
    <cellStyle name="Currency 2" xfId="14" xr:uid="{3B6C3277-59DD-47FE-B3F7-8ABD96FC3995}"/>
    <cellStyle name="Hyperlink" xfId="1" builtinId="8"/>
    <cellStyle name="Info" xfId="8" xr:uid="{00000000-0005-0000-0000-000003000000}"/>
    <cellStyle name="Info 2" xfId="13" xr:uid="{00000000-0005-0000-0000-000004000000}"/>
    <cellStyle name="Normal" xfId="0" builtinId="0"/>
    <cellStyle name="Normal 2" xfId="3" xr:uid="{00000000-0005-0000-0000-000006000000}"/>
    <cellStyle name="Normal 3" xfId="9" xr:uid="{00000000-0005-0000-0000-000007000000}"/>
    <cellStyle name="Normal 4 3" xfId="10" xr:uid="{00000000-0005-0000-0000-000008000000}"/>
    <cellStyle name="Number" xfId="6" xr:uid="{00000000-0005-0000-0000-000009000000}"/>
    <cellStyle name="Number 2" xfId="11" xr:uid="{00000000-0005-0000-0000-00000A000000}"/>
    <cellStyle name="Percent" xfId="16" builtinId="5"/>
    <cellStyle name="Percent 2" xfId="4" xr:uid="{00000000-0005-0000-0000-00000B000000}"/>
    <cellStyle name="Question" xfId="7" xr:uid="{00000000-0005-0000-0000-00000C000000}"/>
    <cellStyle name="Question 2" xfId="12" xr:uid="{00000000-0005-0000-0000-00000D000000}"/>
  </cellStyles>
  <dxfs count="87">
    <dxf>
      <fill>
        <patternFill patternType="lightDown"/>
      </fill>
    </dxf>
    <dxf>
      <fill>
        <patternFill>
          <bgColor rgb="FFFFFF00"/>
        </patternFill>
      </fill>
    </dxf>
    <dxf>
      <fill>
        <patternFill patternType="lightUp">
          <fgColor auto="1"/>
          <bgColor theme="0"/>
        </patternFill>
      </fill>
    </dxf>
    <dxf>
      <fill>
        <patternFill patternType="lightUp"/>
      </fill>
    </dxf>
    <dxf>
      <fill>
        <patternFill patternType="lightUp"/>
      </fill>
    </dxf>
    <dxf>
      <fill>
        <patternFill patternType="lightUp"/>
      </fill>
    </dxf>
    <dxf>
      <fill>
        <patternFill patternType="lightUp"/>
      </fill>
    </dxf>
    <dxf>
      <font>
        <color auto="1"/>
      </font>
      <fill>
        <patternFill patternType="lightDown">
          <bgColor theme="0"/>
        </patternFill>
      </fill>
    </dxf>
    <dxf>
      <fill>
        <patternFill patternType="lightDown">
          <bgColor theme="0"/>
        </patternFill>
      </fill>
    </dxf>
    <dxf>
      <fill>
        <patternFill>
          <bgColor theme="7" tint="0.79998168889431442"/>
        </patternFill>
      </fill>
    </dxf>
    <dxf>
      <fill>
        <patternFill patternType="lightUp"/>
      </fill>
    </dxf>
    <dxf>
      <fill>
        <patternFill patternType="lightUp"/>
      </fill>
    </dxf>
    <dxf>
      <fill>
        <patternFill patternType="lightUp"/>
      </fill>
    </dxf>
    <dxf>
      <fill>
        <patternFill patternType="lightUp"/>
      </fill>
    </dxf>
    <dxf>
      <fill>
        <patternFill patternType="lightDown"/>
      </fill>
    </dxf>
    <dxf>
      <fill>
        <patternFill>
          <bgColor theme="7" tint="0.79998168889431442"/>
        </patternFill>
      </fill>
    </dxf>
    <dxf>
      <fill>
        <patternFill>
          <bgColor theme="7" tint="0.79998168889431442"/>
        </patternFill>
      </fill>
    </dxf>
    <dxf>
      <fill>
        <patternFill patternType="lightDown">
          <bgColor theme="0"/>
        </patternFill>
      </fill>
    </dxf>
    <dxf>
      <fill>
        <patternFill patternType="lightDown">
          <bgColor theme="0"/>
        </patternFill>
      </fill>
    </dxf>
    <dxf>
      <fill>
        <patternFill>
          <bgColor theme="7" tint="0.7999816888943144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Up"/>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darkDown">
          <fgColor theme="1" tint="4.9989318521683403E-2"/>
        </patternFill>
      </fill>
    </dxf>
    <dxf>
      <fill>
        <patternFill patternType="darkDown">
          <fgColor theme="1" tint="4.9989318521683403E-2"/>
        </patternFill>
      </fill>
    </dxf>
    <dxf>
      <fill>
        <patternFill patternType="darkDown">
          <fgColor theme="2" tint="-0.24994659260841701"/>
        </patternFill>
      </fill>
    </dxf>
    <dxf>
      <fill>
        <patternFill patternType="darkDown">
          <fgColor theme="2" tint="-0.24994659260841701"/>
        </patternFill>
      </fill>
    </dxf>
    <dxf>
      <fill>
        <patternFill patternType="darkDown">
          <fgColor theme="2" tint="-0.24994659260841701"/>
        </patternFill>
      </fill>
    </dxf>
    <dxf>
      <fill>
        <patternFill patternType="lightDown"/>
      </fill>
    </dxf>
    <dxf>
      <fill>
        <patternFill patternType="darkDown">
          <fgColor theme="2" tint="-0.24994659260841701"/>
        </patternFill>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darkDown">
          <fgColor theme="1" tint="0.34998626667073579"/>
          <bgColor theme="0"/>
        </patternFill>
      </fill>
    </dxf>
    <dxf>
      <fill>
        <patternFill patternType="darkDown">
          <fgColor theme="1" tint="0.34998626667073579"/>
          <bgColor theme="0"/>
        </patternFill>
      </fill>
    </dxf>
    <dxf>
      <fill>
        <patternFill patternType="lightUp"/>
      </fill>
    </dxf>
  </dxfs>
  <tableStyles count="0" defaultTableStyle="TableStyleMedium2" defaultPivotStyle="PivotStyleLight16"/>
  <colors>
    <mruColors>
      <color rgb="FFFFFFCC"/>
      <color rgb="FFA86ED4"/>
      <color rgb="FFFF33CC"/>
      <color rgb="FF003300"/>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2</xdr:col>
      <xdr:colOff>374649</xdr:colOff>
      <xdr:row>3</xdr:row>
      <xdr:rowOff>67540</xdr:rowOff>
    </xdr:from>
    <xdr:to>
      <xdr:col>2</xdr:col>
      <xdr:colOff>4181475</xdr:colOff>
      <xdr:row>3</xdr:row>
      <xdr:rowOff>604307</xdr:rowOff>
    </xdr:to>
    <xdr:grpSp>
      <xdr:nvGrpSpPr>
        <xdr:cNvPr id="13" name="Group 12">
          <a:extLst>
            <a:ext uri="{FF2B5EF4-FFF2-40B4-BE49-F238E27FC236}">
              <a16:creationId xmlns:a16="http://schemas.microsoft.com/office/drawing/2014/main" id="{3B875129-DCAA-454A-ADB2-D476DE637649}"/>
            </a:ext>
          </a:extLst>
        </xdr:cNvPr>
        <xdr:cNvGrpSpPr/>
      </xdr:nvGrpSpPr>
      <xdr:grpSpPr>
        <a:xfrm>
          <a:off x="4289424" y="2715490"/>
          <a:ext cx="3806826" cy="536767"/>
          <a:chOff x="4529666" y="2744065"/>
          <a:chExt cx="3017067" cy="536767"/>
        </a:xfrm>
      </xdr:grpSpPr>
      <xdr:pic>
        <xdr:nvPicPr>
          <xdr:cNvPr id="2" name="Picture 1">
            <a:extLst>
              <a:ext uri="{FF2B5EF4-FFF2-40B4-BE49-F238E27FC236}">
                <a16:creationId xmlns:a16="http://schemas.microsoft.com/office/drawing/2014/main" id="{E770BC3E-13A3-4413-9316-5C56423D2AF2}"/>
              </a:ext>
            </a:extLst>
          </xdr:cNvPr>
          <xdr:cNvPicPr>
            <a:picLocks noChangeAspect="1"/>
          </xdr:cNvPicPr>
        </xdr:nvPicPr>
        <xdr:blipFill>
          <a:blip xmlns:r="http://schemas.openxmlformats.org/officeDocument/2006/relationships" r:embed="rId1"/>
          <a:stretch>
            <a:fillRect/>
          </a:stretch>
        </xdr:blipFill>
        <xdr:spPr>
          <a:xfrm>
            <a:off x="4529666" y="2744065"/>
            <a:ext cx="3017067" cy="536767"/>
          </a:xfrm>
          <a:prstGeom prst="rect">
            <a:avLst/>
          </a:prstGeom>
        </xdr:spPr>
      </xdr:pic>
      <xdr:sp macro="" textlink="">
        <xdr:nvSpPr>
          <xdr:cNvPr id="4" name="Rectangle 3">
            <a:extLst>
              <a:ext uri="{FF2B5EF4-FFF2-40B4-BE49-F238E27FC236}">
                <a16:creationId xmlns:a16="http://schemas.microsoft.com/office/drawing/2014/main" id="{88DD3856-821E-4F7C-9F25-E78108695074}"/>
              </a:ext>
            </a:extLst>
          </xdr:cNvPr>
          <xdr:cNvSpPr/>
        </xdr:nvSpPr>
        <xdr:spPr>
          <a:xfrm>
            <a:off x="5736167" y="2984500"/>
            <a:ext cx="1799166" cy="275167"/>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clientData/>
  </xdr:twoCellAnchor>
  <xdr:twoCellAnchor>
    <xdr:from>
      <xdr:col>2</xdr:col>
      <xdr:colOff>1379677</xdr:colOff>
      <xdr:row>2</xdr:row>
      <xdr:rowOff>73025</xdr:rowOff>
    </xdr:from>
    <xdr:to>
      <xdr:col>2</xdr:col>
      <xdr:colOff>2873598</xdr:colOff>
      <xdr:row>2</xdr:row>
      <xdr:rowOff>612775</xdr:rowOff>
    </xdr:to>
    <xdr:grpSp>
      <xdr:nvGrpSpPr>
        <xdr:cNvPr id="16" name="Group 15">
          <a:extLst>
            <a:ext uri="{FF2B5EF4-FFF2-40B4-BE49-F238E27FC236}">
              <a16:creationId xmlns:a16="http://schemas.microsoft.com/office/drawing/2014/main" id="{574647E2-B972-4528-BAD8-3A8606AFDD45}"/>
            </a:ext>
          </a:extLst>
        </xdr:cNvPr>
        <xdr:cNvGrpSpPr/>
      </xdr:nvGrpSpPr>
      <xdr:grpSpPr>
        <a:xfrm>
          <a:off x="5294452" y="2054225"/>
          <a:ext cx="1493921" cy="539750"/>
          <a:chOff x="5198645" y="2033114"/>
          <a:chExt cx="1493921" cy="539750"/>
        </a:xfrm>
      </xdr:grpSpPr>
      <xdr:pic>
        <xdr:nvPicPr>
          <xdr:cNvPr id="3" name="Picture 2">
            <a:extLst>
              <a:ext uri="{FF2B5EF4-FFF2-40B4-BE49-F238E27FC236}">
                <a16:creationId xmlns:a16="http://schemas.microsoft.com/office/drawing/2014/main" id="{BB2BC9DA-3988-4431-A9A2-6C77AF43B9E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11" r="18549" b="36485"/>
          <a:stretch/>
        </xdr:blipFill>
        <xdr:spPr bwMode="auto">
          <a:xfrm>
            <a:off x="5206442" y="2043698"/>
            <a:ext cx="1481667" cy="518322"/>
          </a:xfrm>
          <a:prstGeom prst="rect">
            <a:avLst/>
          </a:prstGeom>
          <a:noFill/>
          <a:ln w="34925">
            <a:solidFill>
              <a:srgbClr val="C00000"/>
            </a:solidFill>
          </a:ln>
          <a:extLst>
            <a:ext uri="{909E8E84-426E-40DD-AFC4-6F175D3DCCD1}">
              <a14:hiddenFill xmlns:a14="http://schemas.microsoft.com/office/drawing/2010/main">
                <a:solidFill>
                  <a:srgbClr val="FFFFFF"/>
                </a:solidFill>
              </a14:hiddenFill>
            </a:ext>
          </a:extLst>
        </xdr:spPr>
      </xdr:pic>
      <xdr:cxnSp macro="">
        <xdr:nvCxnSpPr>
          <xdr:cNvPr id="7" name="Straight Connector 6">
            <a:extLst>
              <a:ext uri="{FF2B5EF4-FFF2-40B4-BE49-F238E27FC236}">
                <a16:creationId xmlns:a16="http://schemas.microsoft.com/office/drawing/2014/main" id="{0BF62F7A-919C-4CC0-87DA-451BA51FC8F6}"/>
              </a:ext>
            </a:extLst>
          </xdr:cNvPr>
          <xdr:cNvCxnSpPr/>
        </xdr:nvCxnSpPr>
        <xdr:spPr>
          <a:xfrm>
            <a:off x="5206443" y="2033114"/>
            <a:ext cx="1449917" cy="539750"/>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360B706-9B07-4562-A5CC-C9D1910B8773}"/>
              </a:ext>
            </a:extLst>
          </xdr:cNvPr>
          <xdr:cNvCxnSpPr/>
        </xdr:nvCxnSpPr>
        <xdr:spPr>
          <a:xfrm flipV="1">
            <a:off x="5198645" y="2045368"/>
            <a:ext cx="1493921" cy="521369"/>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xdr:col>
      <xdr:colOff>371475</xdr:colOff>
      <xdr:row>5</xdr:row>
      <xdr:rowOff>59662</xdr:rowOff>
    </xdr:from>
    <xdr:to>
      <xdr:col>2</xdr:col>
      <xdr:colOff>4181475</xdr:colOff>
      <xdr:row>5</xdr:row>
      <xdr:rowOff>444500</xdr:rowOff>
    </xdr:to>
    <xdr:pic>
      <xdr:nvPicPr>
        <xdr:cNvPr id="5" name="Picture 4">
          <a:extLst>
            <a:ext uri="{FF2B5EF4-FFF2-40B4-BE49-F238E27FC236}">
              <a16:creationId xmlns:a16="http://schemas.microsoft.com/office/drawing/2014/main" id="{CF09C547-B1C4-4030-AF08-84BBB1F16A15}"/>
            </a:ext>
          </a:extLst>
        </xdr:cNvPr>
        <xdr:cNvPicPr>
          <a:picLocks noChangeAspect="1"/>
        </xdr:cNvPicPr>
      </xdr:nvPicPr>
      <xdr:blipFill rotWithShape="1">
        <a:blip xmlns:r="http://schemas.openxmlformats.org/officeDocument/2006/relationships" r:embed="rId3"/>
        <a:srcRect l="41093" t="21093" r="20592" b="71910"/>
        <a:stretch/>
      </xdr:blipFill>
      <xdr:spPr>
        <a:xfrm>
          <a:off x="4286250" y="4841212"/>
          <a:ext cx="3810000" cy="384838"/>
        </a:xfrm>
        <a:prstGeom prst="rect">
          <a:avLst/>
        </a:prstGeom>
      </xdr:spPr>
    </xdr:pic>
    <xdr:clientData/>
  </xdr:twoCellAnchor>
  <xdr:twoCellAnchor editAs="oneCell">
    <xdr:from>
      <xdr:col>2</xdr:col>
      <xdr:colOff>320387</xdr:colOff>
      <xdr:row>7</xdr:row>
      <xdr:rowOff>54026</xdr:rowOff>
    </xdr:from>
    <xdr:to>
      <xdr:col>2</xdr:col>
      <xdr:colOff>4191000</xdr:colOff>
      <xdr:row>7</xdr:row>
      <xdr:rowOff>450271</xdr:rowOff>
    </xdr:to>
    <xdr:pic>
      <xdr:nvPicPr>
        <xdr:cNvPr id="6" name="Picture 5">
          <a:extLst>
            <a:ext uri="{FF2B5EF4-FFF2-40B4-BE49-F238E27FC236}">
              <a16:creationId xmlns:a16="http://schemas.microsoft.com/office/drawing/2014/main" id="{40B6E253-AC4A-4470-BB2D-9519015DFB00}"/>
            </a:ext>
          </a:extLst>
        </xdr:cNvPr>
        <xdr:cNvPicPr>
          <a:picLocks noChangeAspect="1"/>
        </xdr:cNvPicPr>
      </xdr:nvPicPr>
      <xdr:blipFill rotWithShape="1">
        <a:blip xmlns:r="http://schemas.openxmlformats.org/officeDocument/2006/relationships" r:embed="rId4"/>
        <a:srcRect l="29029" t="54047" r="54160" b="41154"/>
        <a:stretch/>
      </xdr:blipFill>
      <xdr:spPr>
        <a:xfrm>
          <a:off x="4235162" y="5549951"/>
          <a:ext cx="3870613" cy="396245"/>
        </a:xfrm>
        <a:prstGeom prst="rect">
          <a:avLst/>
        </a:prstGeom>
      </xdr:spPr>
    </xdr:pic>
    <xdr:clientData/>
  </xdr:twoCellAnchor>
  <xdr:twoCellAnchor editAs="oneCell">
    <xdr:from>
      <xdr:col>2</xdr:col>
      <xdr:colOff>368876</xdr:colOff>
      <xdr:row>8</xdr:row>
      <xdr:rowOff>46760</xdr:rowOff>
    </xdr:from>
    <xdr:to>
      <xdr:col>2</xdr:col>
      <xdr:colOff>4210050</xdr:colOff>
      <xdr:row>8</xdr:row>
      <xdr:rowOff>533399</xdr:rowOff>
    </xdr:to>
    <xdr:pic>
      <xdr:nvPicPr>
        <xdr:cNvPr id="9" name="Picture 8">
          <a:extLst>
            <a:ext uri="{FF2B5EF4-FFF2-40B4-BE49-F238E27FC236}">
              <a16:creationId xmlns:a16="http://schemas.microsoft.com/office/drawing/2014/main" id="{B2BE7B5A-8549-473E-BC47-BC7951D27CD6}"/>
            </a:ext>
          </a:extLst>
        </xdr:cNvPr>
        <xdr:cNvPicPr>
          <a:picLocks noChangeAspect="1"/>
        </xdr:cNvPicPr>
      </xdr:nvPicPr>
      <xdr:blipFill rotWithShape="1">
        <a:blip xmlns:r="http://schemas.openxmlformats.org/officeDocument/2006/relationships" r:embed="rId5"/>
        <a:srcRect l="39399" t="71053" r="36450" b="23559"/>
        <a:stretch/>
      </xdr:blipFill>
      <xdr:spPr>
        <a:xfrm>
          <a:off x="4283651" y="6371360"/>
          <a:ext cx="3841174" cy="486639"/>
        </a:xfrm>
        <a:prstGeom prst="rect">
          <a:avLst/>
        </a:prstGeom>
      </xdr:spPr>
    </xdr:pic>
    <xdr:clientData/>
  </xdr:twoCellAnchor>
  <xdr:twoCellAnchor editAs="oneCell">
    <xdr:from>
      <xdr:col>2</xdr:col>
      <xdr:colOff>363683</xdr:colOff>
      <xdr:row>6</xdr:row>
      <xdr:rowOff>34637</xdr:rowOff>
    </xdr:from>
    <xdr:to>
      <xdr:col>2</xdr:col>
      <xdr:colOff>4181475</xdr:colOff>
      <xdr:row>6</xdr:row>
      <xdr:rowOff>467591</xdr:rowOff>
    </xdr:to>
    <xdr:pic>
      <xdr:nvPicPr>
        <xdr:cNvPr id="10" name="Picture 9">
          <a:extLst>
            <a:ext uri="{FF2B5EF4-FFF2-40B4-BE49-F238E27FC236}">
              <a16:creationId xmlns:a16="http://schemas.microsoft.com/office/drawing/2014/main" id="{21C90FA6-3F4E-4269-BD21-0603B88308D3}"/>
            </a:ext>
          </a:extLst>
        </xdr:cNvPr>
        <xdr:cNvPicPr>
          <a:picLocks noChangeAspect="1"/>
        </xdr:cNvPicPr>
      </xdr:nvPicPr>
      <xdr:blipFill rotWithShape="1">
        <a:blip xmlns:r="http://schemas.openxmlformats.org/officeDocument/2006/relationships" r:embed="rId6"/>
        <a:srcRect l="39825" t="48070" r="37729" b="47132"/>
        <a:stretch/>
      </xdr:blipFill>
      <xdr:spPr>
        <a:xfrm>
          <a:off x="4278458" y="5025737"/>
          <a:ext cx="3817792" cy="432954"/>
        </a:xfrm>
        <a:prstGeom prst="rect">
          <a:avLst/>
        </a:prstGeom>
      </xdr:spPr>
    </xdr:pic>
    <xdr:clientData/>
  </xdr:twoCellAnchor>
  <xdr:twoCellAnchor editAs="oneCell">
    <xdr:from>
      <xdr:col>2</xdr:col>
      <xdr:colOff>295276</xdr:colOff>
      <xdr:row>4</xdr:row>
      <xdr:rowOff>47625</xdr:rowOff>
    </xdr:from>
    <xdr:to>
      <xdr:col>2</xdr:col>
      <xdr:colOff>4238626</xdr:colOff>
      <xdr:row>5</xdr:row>
      <xdr:rowOff>383301</xdr:rowOff>
    </xdr:to>
    <xdr:pic>
      <xdr:nvPicPr>
        <xdr:cNvPr id="12" name="Picture 11">
          <a:extLst>
            <a:ext uri="{FF2B5EF4-FFF2-40B4-BE49-F238E27FC236}">
              <a16:creationId xmlns:a16="http://schemas.microsoft.com/office/drawing/2014/main" id="{58DAEAE2-F0A6-4740-AC27-F678F4FB55EE}"/>
            </a:ext>
          </a:extLst>
        </xdr:cNvPr>
        <xdr:cNvPicPr>
          <a:picLocks noChangeAspect="1"/>
        </xdr:cNvPicPr>
      </xdr:nvPicPr>
      <xdr:blipFill rotWithShape="1">
        <a:blip xmlns:r="http://schemas.openxmlformats.org/officeDocument/2006/relationships" r:embed="rId7"/>
        <a:srcRect l="38026" t="41950" r="11082" b="35269"/>
        <a:stretch/>
      </xdr:blipFill>
      <xdr:spPr>
        <a:xfrm>
          <a:off x="4210051" y="3362325"/>
          <a:ext cx="3943350" cy="992901"/>
        </a:xfrm>
        <a:prstGeom prst="rect">
          <a:avLst/>
        </a:prstGeom>
      </xdr:spPr>
    </xdr:pic>
    <xdr:clientData/>
  </xdr:twoCellAnchor>
  <xdr:twoCellAnchor editAs="oneCell">
    <xdr:from>
      <xdr:col>2</xdr:col>
      <xdr:colOff>323849</xdr:colOff>
      <xdr:row>9</xdr:row>
      <xdr:rowOff>122334</xdr:rowOff>
    </xdr:from>
    <xdr:to>
      <xdr:col>2</xdr:col>
      <xdr:colOff>4205816</xdr:colOff>
      <xdr:row>9</xdr:row>
      <xdr:rowOff>457200</xdr:rowOff>
    </xdr:to>
    <xdr:pic>
      <xdr:nvPicPr>
        <xdr:cNvPr id="14" name="Picture 13">
          <a:extLst>
            <a:ext uri="{FF2B5EF4-FFF2-40B4-BE49-F238E27FC236}">
              <a16:creationId xmlns:a16="http://schemas.microsoft.com/office/drawing/2014/main" id="{5A0A50D7-653A-4D66-BC9D-29235F37D46D}"/>
            </a:ext>
          </a:extLst>
        </xdr:cNvPr>
        <xdr:cNvPicPr>
          <a:picLocks noChangeAspect="1"/>
        </xdr:cNvPicPr>
      </xdr:nvPicPr>
      <xdr:blipFill rotWithShape="1">
        <a:blip xmlns:r="http://schemas.openxmlformats.org/officeDocument/2006/relationships" r:embed="rId8"/>
        <a:srcRect l="3594" t="26114" r="63798" b="71200"/>
        <a:stretch/>
      </xdr:blipFill>
      <xdr:spPr>
        <a:xfrm>
          <a:off x="4238624" y="7085109"/>
          <a:ext cx="3881967" cy="3348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local_cgeoghegan\INetCache\Content.Outlook\9HQ3SOLO\PQQ%20template%20V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taxation_customs/vi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taxation_customs/v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50"/>
    <pageSetUpPr fitToPage="1"/>
  </sheetPr>
  <dimension ref="A1:C11"/>
  <sheetViews>
    <sheetView view="pageBreakPreview" topLeftCell="B1" zoomScaleNormal="70" zoomScaleSheetLayoutView="100" workbookViewId="0">
      <selection activeCell="C4" sqref="C4"/>
    </sheetView>
  </sheetViews>
  <sheetFormatPr defaultColWidth="37.140625" defaultRowHeight="15" x14ac:dyDescent="0.25"/>
  <cols>
    <col min="1" max="1" width="0" style="51" hidden="1" customWidth="1"/>
    <col min="2" max="2" width="58.7109375" style="53" customWidth="1"/>
    <col min="3" max="3" width="63.85546875" style="54" customWidth="1"/>
    <col min="4" max="4" width="63.85546875" style="52" customWidth="1"/>
    <col min="5" max="16384" width="37.140625" style="52"/>
  </cols>
  <sheetData>
    <row r="1" spans="1:3" ht="67.5" customHeight="1" thickBot="1" x14ac:dyDescent="0.3">
      <c r="B1" s="257" t="s">
        <v>179</v>
      </c>
      <c r="C1" s="257"/>
    </row>
    <row r="2" spans="1:3" ht="88.5" customHeight="1" thickBot="1" x14ac:dyDescent="0.3">
      <c r="B2" s="258" t="s">
        <v>173</v>
      </c>
      <c r="C2" s="259"/>
    </row>
    <row r="3" spans="1:3" ht="52.5" customHeight="1" thickBot="1" x14ac:dyDescent="0.3">
      <c r="B3" s="65" t="s">
        <v>147</v>
      </c>
      <c r="C3" s="66"/>
    </row>
    <row r="4" spans="1:3" ht="52.5" customHeight="1" thickBot="1" x14ac:dyDescent="0.3">
      <c r="A4" s="51" t="e">
        <f>IF(#REF!=0,#REF!,#REF!)</f>
        <v>#REF!</v>
      </c>
      <c r="B4" s="65" t="s">
        <v>100</v>
      </c>
      <c r="C4" s="66"/>
    </row>
    <row r="5" spans="1:3" ht="51.75" thickBot="1" x14ac:dyDescent="0.3">
      <c r="A5" s="51" t="e">
        <f>IF(#REF!=0,#REF!,#REF!)</f>
        <v>#REF!</v>
      </c>
      <c r="B5" s="65" t="s">
        <v>238</v>
      </c>
      <c r="C5" s="66"/>
    </row>
    <row r="6" spans="1:3" ht="42" customHeight="1" thickBot="1" x14ac:dyDescent="0.3">
      <c r="B6" s="65" t="s">
        <v>104</v>
      </c>
      <c r="C6" s="66"/>
    </row>
    <row r="7" spans="1:3" ht="39.75" customHeight="1" thickBot="1" x14ac:dyDescent="0.3">
      <c r="B7" s="67" t="s">
        <v>148</v>
      </c>
      <c r="C7" s="66"/>
    </row>
    <row r="8" spans="1:3" ht="39.75" customHeight="1" thickBot="1" x14ac:dyDescent="0.3">
      <c r="A8" s="51" t="e">
        <f>IF(#REF!=0,#REF!,#REF!)</f>
        <v>#REF!</v>
      </c>
      <c r="B8" s="67" t="s">
        <v>135</v>
      </c>
      <c r="C8" s="66"/>
    </row>
    <row r="9" spans="1:3" ht="50.25" customHeight="1" thickBot="1" x14ac:dyDescent="0.3">
      <c r="B9" s="67" t="s">
        <v>99</v>
      </c>
      <c r="C9" s="66"/>
    </row>
    <row r="10" spans="1:3" ht="45.75" customHeight="1" thickBot="1" x14ac:dyDescent="0.3">
      <c r="B10" s="68" t="s">
        <v>171</v>
      </c>
      <c r="C10" s="66"/>
    </row>
    <row r="11" spans="1:3" ht="30" customHeight="1" x14ac:dyDescent="0.25">
      <c r="B11" s="64"/>
      <c r="C11" s="63"/>
    </row>
  </sheetData>
  <sheetProtection algorithmName="SHA-512" hashValue="i1GTVZnJ1Rq7LDAF8XBvWM5sfHUcxSbQqrrzjyl6QcmahUo9GtUPY5eBUFKs5Zu2rz/MiFdSgNUZzTgtvQslpg==" saltValue="I2bVCugQM0dbmlHlubhYBw==" spinCount="100000" sheet="1" objects="1" scenarios="1" selectLockedCells="1"/>
  <mergeCells count="2">
    <mergeCell ref="B1:C1"/>
    <mergeCell ref="B2:C2"/>
  </mergeCells>
  <conditionalFormatting sqref="C9:C11">
    <cfRule type="expression" dxfId="86" priority="60">
      <formula>#REF!="No"</formula>
    </cfRule>
  </conditionalFormatting>
  <dataValidations disablePrompts="1" count="1">
    <dataValidation type="list" allowBlank="1" showInputMessage="1" showErrorMessage="1" sqref="C8" xr:uid="{00000000-0002-0000-0000-000000000000}">
      <formula1>YN_list</formula1>
    </dataValidation>
  </dataValidations>
  <pageMargins left="0.70866141732283472" right="0.70866141732283472" top="0.74803149606299213" bottom="0.74803149606299213" header="0.31496062992125984" footer="0.31496062992125984"/>
  <pageSetup paperSize="9" scale="71" fitToHeight="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0.34998626667073579"/>
    <pageSetUpPr fitToPage="1"/>
  </sheetPr>
  <dimension ref="A1:AA15"/>
  <sheetViews>
    <sheetView zoomScale="80" zoomScaleNormal="80" zoomScaleSheetLayoutView="85" workbookViewId="0">
      <pane ySplit="2" topLeftCell="A3" activePane="bottomLeft" state="frozen"/>
      <selection activeCell="B32" sqref="B32"/>
      <selection pane="bottomLeft" activeCell="E15" sqref="E15:G15"/>
    </sheetView>
  </sheetViews>
  <sheetFormatPr defaultColWidth="37.140625" defaultRowHeight="15" x14ac:dyDescent="0.25"/>
  <cols>
    <col min="1" max="1" width="10.28515625" style="156" customWidth="1"/>
    <col min="2" max="2" width="54" style="155" customWidth="1"/>
    <col min="3" max="3" width="32.140625" style="155" customWidth="1"/>
    <col min="4" max="4" width="13.85546875" style="155" customWidth="1"/>
    <col min="5" max="7" width="21.28515625" style="160" customWidth="1"/>
    <col min="8" max="22" width="37.140625" style="156"/>
    <col min="23" max="27" width="0" style="156" hidden="1" customWidth="1"/>
    <col min="28" max="16384" width="37.140625" style="156"/>
  </cols>
  <sheetData>
    <row r="1" spans="1:27" ht="23.25" customHeight="1" x14ac:dyDescent="0.25">
      <c r="A1" s="282" t="s">
        <v>199</v>
      </c>
      <c r="B1" s="282"/>
      <c r="C1" s="284" t="s">
        <v>102</v>
      </c>
      <c r="D1" s="284"/>
      <c r="E1" s="284"/>
      <c r="F1" s="284"/>
      <c r="G1" s="284"/>
      <c r="W1" s="162" t="s">
        <v>130</v>
      </c>
      <c r="X1" s="162">
        <v>10</v>
      </c>
      <c r="Y1" s="165" t="s">
        <v>95</v>
      </c>
      <c r="Z1" s="161" t="s">
        <v>92</v>
      </c>
      <c r="AA1" s="161" t="s">
        <v>101</v>
      </c>
    </row>
    <row r="2" spans="1:27" ht="23.25" x14ac:dyDescent="0.25">
      <c r="A2" s="283"/>
      <c r="B2" s="283"/>
      <c r="C2" s="285">
        <f>COUNTA(E7:G9,E11:G15)/COUNTA(D7:D9,D11:D15)</f>
        <v>0</v>
      </c>
      <c r="D2" s="285"/>
      <c r="E2" s="285"/>
      <c r="F2" s="285"/>
      <c r="G2" s="285"/>
      <c r="W2" s="162" t="s">
        <v>128</v>
      </c>
      <c r="X2" s="162">
        <v>6</v>
      </c>
      <c r="Y2" s="165">
        <v>8</v>
      </c>
      <c r="Z2" s="165">
        <f>COUNTA(E7:G9,E11:G15)</f>
        <v>0</v>
      </c>
      <c r="AA2" s="165">
        <f>Z2/Y2</f>
        <v>0</v>
      </c>
    </row>
    <row r="3" spans="1:27" ht="96" customHeight="1" x14ac:dyDescent="0.25">
      <c r="A3" s="286" t="s">
        <v>174</v>
      </c>
      <c r="B3" s="286"/>
      <c r="C3" s="286"/>
      <c r="D3" s="286"/>
      <c r="E3" s="286"/>
      <c r="F3" s="286"/>
      <c r="G3" s="286"/>
      <c r="W3" s="162" t="s">
        <v>129</v>
      </c>
      <c r="X3" s="162">
        <v>4</v>
      </c>
    </row>
    <row r="4" spans="1:27" ht="15" customHeight="1" x14ac:dyDescent="0.25">
      <c r="A4" s="265" t="s">
        <v>166</v>
      </c>
      <c r="B4" s="266"/>
      <c r="C4" s="266"/>
      <c r="D4" s="266"/>
      <c r="E4" s="266"/>
      <c r="F4" s="266"/>
      <c r="G4" s="267"/>
      <c r="W4" s="162" t="s">
        <v>131</v>
      </c>
      <c r="X4" s="162">
        <v>7</v>
      </c>
    </row>
    <row r="5" spans="1:27" ht="37.5" customHeight="1" x14ac:dyDescent="0.25">
      <c r="A5" s="288" t="s">
        <v>170</v>
      </c>
      <c r="B5" s="288"/>
      <c r="C5" s="288"/>
      <c r="D5" s="288"/>
      <c r="E5" s="288"/>
      <c r="F5" s="288"/>
      <c r="G5" s="288"/>
      <c r="W5" s="162"/>
      <c r="X5" s="162"/>
    </row>
    <row r="6" spans="1:27" ht="25.5" x14ac:dyDescent="0.25">
      <c r="A6" s="90" t="s">
        <v>326</v>
      </c>
      <c r="B6" s="90" t="s">
        <v>84</v>
      </c>
      <c r="C6" s="90" t="s">
        <v>85</v>
      </c>
      <c r="D6" s="90" t="s">
        <v>96</v>
      </c>
      <c r="E6" s="287" t="s">
        <v>86</v>
      </c>
      <c r="F6" s="287"/>
      <c r="G6" s="287"/>
      <c r="W6" s="162" t="s">
        <v>132</v>
      </c>
      <c r="X6" s="162">
        <v>10</v>
      </c>
    </row>
    <row r="7" spans="1:27" ht="69" customHeight="1" x14ac:dyDescent="0.25">
      <c r="A7" s="271">
        <v>4.0999999999999996</v>
      </c>
      <c r="B7" s="85" t="s">
        <v>149</v>
      </c>
      <c r="C7" s="83" t="s">
        <v>108</v>
      </c>
      <c r="D7" s="69" t="s">
        <v>87</v>
      </c>
      <c r="E7" s="260"/>
      <c r="F7" s="260"/>
      <c r="G7" s="260"/>
      <c r="W7" s="162" t="s">
        <v>133</v>
      </c>
      <c r="X7" s="162">
        <v>13</v>
      </c>
    </row>
    <row r="8" spans="1:27" ht="42.75" customHeight="1" x14ac:dyDescent="0.25">
      <c r="A8" s="272"/>
      <c r="B8" s="89" t="s">
        <v>150</v>
      </c>
      <c r="C8" s="83" t="s">
        <v>109</v>
      </c>
      <c r="D8" s="69" t="s">
        <v>87</v>
      </c>
      <c r="E8" s="262"/>
      <c r="F8" s="263"/>
      <c r="G8" s="264"/>
      <c r="W8" s="162" t="s">
        <v>134</v>
      </c>
      <c r="X8" s="162">
        <v>16</v>
      </c>
    </row>
    <row r="9" spans="1:27" ht="42.75" customHeight="1" x14ac:dyDescent="0.25">
      <c r="A9" s="272"/>
      <c r="B9" s="113" t="s">
        <v>157</v>
      </c>
      <c r="C9" s="111" t="s">
        <v>156</v>
      </c>
      <c r="D9" s="95" t="s">
        <v>87</v>
      </c>
      <c r="E9" s="276"/>
      <c r="F9" s="277"/>
      <c r="G9" s="278"/>
    </row>
    <row r="10" spans="1:27" ht="28.5" customHeight="1" x14ac:dyDescent="0.25">
      <c r="A10" s="273"/>
      <c r="B10" s="279" t="s">
        <v>158</v>
      </c>
      <c r="C10" s="280"/>
      <c r="D10" s="268" t="s">
        <v>151</v>
      </c>
      <c r="E10" s="269"/>
      <c r="F10" s="269"/>
      <c r="G10" s="270"/>
    </row>
    <row r="11" spans="1:27" ht="45.75" customHeight="1" x14ac:dyDescent="0.25">
      <c r="A11" s="272"/>
      <c r="B11" s="114" t="s">
        <v>152</v>
      </c>
      <c r="C11" s="115" t="s">
        <v>83</v>
      </c>
      <c r="D11" s="116" t="s">
        <v>87</v>
      </c>
      <c r="E11" s="261"/>
      <c r="F11" s="261"/>
      <c r="G11" s="261"/>
    </row>
    <row r="12" spans="1:27" ht="15" customHeight="1" x14ac:dyDescent="0.25">
      <c r="A12" s="272"/>
      <c r="B12" s="281" t="s">
        <v>153</v>
      </c>
      <c r="C12" s="83" t="s">
        <v>88</v>
      </c>
      <c r="D12" s="69" t="s">
        <v>87</v>
      </c>
      <c r="E12" s="275"/>
      <c r="F12" s="275"/>
      <c r="G12" s="275"/>
    </row>
    <row r="13" spans="1:27" ht="15" customHeight="1" x14ac:dyDescent="0.25">
      <c r="A13" s="272"/>
      <c r="B13" s="281"/>
      <c r="C13" s="83" t="s">
        <v>89</v>
      </c>
      <c r="D13" s="69" t="s">
        <v>87</v>
      </c>
      <c r="E13" s="275"/>
      <c r="F13" s="275"/>
      <c r="G13" s="275"/>
    </row>
    <row r="14" spans="1:27" x14ac:dyDescent="0.25">
      <c r="A14" s="272"/>
      <c r="B14" s="281"/>
      <c r="C14" s="83" t="s">
        <v>90</v>
      </c>
      <c r="D14" s="69" t="s">
        <v>87</v>
      </c>
      <c r="E14" s="275"/>
      <c r="F14" s="275"/>
      <c r="G14" s="275"/>
    </row>
    <row r="15" spans="1:27" ht="15" customHeight="1" x14ac:dyDescent="0.25">
      <c r="A15" s="274"/>
      <c r="B15" s="281"/>
      <c r="C15" s="83" t="s">
        <v>91</v>
      </c>
      <c r="D15" s="69" t="s">
        <v>87</v>
      </c>
      <c r="E15" s="275"/>
      <c r="F15" s="275"/>
      <c r="G15" s="275"/>
    </row>
  </sheetData>
  <sheetProtection algorithmName="SHA-512" hashValue="YaMH/4Ujx54IhZ/o1gc7Mcxc7U2bK9z5c5c+lodPgrGVXW4tW7fJF6X35fqjLm7SJAnTD7FptspxLmD23/nxkA==" saltValue="5bazC2TDE3IdmwwsVcp3Hg==" spinCount="100000" sheet="1" objects="1" scenarios="1" selectLockedCells="1"/>
  <mergeCells count="19">
    <mergeCell ref="A1:B2"/>
    <mergeCell ref="C1:G1"/>
    <mergeCell ref="C2:G2"/>
    <mergeCell ref="A3:G3"/>
    <mergeCell ref="E6:G6"/>
    <mergeCell ref="A5:G5"/>
    <mergeCell ref="E7:G7"/>
    <mergeCell ref="E11:G11"/>
    <mergeCell ref="E8:G8"/>
    <mergeCell ref="A4:G4"/>
    <mergeCell ref="D10:G10"/>
    <mergeCell ref="A7:A15"/>
    <mergeCell ref="E13:G13"/>
    <mergeCell ref="E14:G14"/>
    <mergeCell ref="E15:G15"/>
    <mergeCell ref="E9:G9"/>
    <mergeCell ref="B10:C10"/>
    <mergeCell ref="E12:G12"/>
    <mergeCell ref="B12:B15"/>
  </mergeCells>
  <phoneticPr fontId="7" type="noConversion"/>
  <conditionalFormatting sqref="C2">
    <cfRule type="dataBar" priority="19">
      <dataBar>
        <cfvo type="num" val="0"/>
        <cfvo type="num" val="1"/>
        <color rgb="FF00B050"/>
      </dataBar>
      <extLst>
        <ext xmlns:x14="http://schemas.microsoft.com/office/spreadsheetml/2009/9/main" uri="{B025F937-C7B1-47D3-B67F-A62EFF666E3E}">
          <x14:id>{141D8287-C7C8-4B46-9B04-27883A14F509}</x14:id>
        </ext>
      </extLst>
    </cfRule>
  </conditionalFormatting>
  <hyperlinks>
    <hyperlink ref="D10" r:id="rId1" xr:uid="{00000000-0004-0000-0100-000000000000}"/>
  </hyperlinks>
  <pageMargins left="0.70866141732283472" right="0.70866141732283472" top="0.74803149606299213" bottom="0.74803149606299213" header="0.31496062992125984" footer="0.31496062992125984"/>
  <pageSetup paperSize="9" scale="75" orientation="landscape" r:id="rId2"/>
  <extLst>
    <ext xmlns:x14="http://schemas.microsoft.com/office/spreadsheetml/2009/9/main" uri="{78C0D931-6437-407d-A8EE-F0AAD7539E65}">
      <x14:conditionalFormattings>
        <x14:conditionalFormatting xmlns:xm="http://schemas.microsoft.com/office/excel/2006/main">
          <x14:cfRule type="dataBar" id="{141D8287-C7C8-4B46-9B04-27883A14F509}">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0" tint="-0.34998626667073579"/>
    <pageSetUpPr fitToPage="1"/>
  </sheetPr>
  <dimension ref="A1:Y16"/>
  <sheetViews>
    <sheetView zoomScale="80" zoomScaleNormal="80" zoomScaleSheetLayoutView="85" workbookViewId="0">
      <pane ySplit="2" topLeftCell="A4" activePane="bottomLeft" state="frozen"/>
      <selection activeCell="B32" sqref="B32"/>
      <selection pane="bottomLeft" activeCell="E7" sqref="E7:G7"/>
    </sheetView>
  </sheetViews>
  <sheetFormatPr defaultColWidth="37.140625" defaultRowHeight="15" x14ac:dyDescent="0.25"/>
  <cols>
    <col min="1" max="1" width="10.28515625" style="156" customWidth="1"/>
    <col min="2" max="2" width="52.42578125" style="155" customWidth="1"/>
    <col min="3" max="3" width="29.7109375" style="155" customWidth="1"/>
    <col min="4" max="4" width="13.85546875" style="155" customWidth="1"/>
    <col min="5" max="7" width="21.28515625" style="160" customWidth="1"/>
    <col min="8" max="22" width="37.140625" style="156"/>
    <col min="23" max="25" width="0" style="156" hidden="1" customWidth="1"/>
    <col min="26" max="16384" width="37.140625" style="156"/>
  </cols>
  <sheetData>
    <row r="1" spans="1:25" ht="23.25" customHeight="1" x14ac:dyDescent="0.25">
      <c r="A1" s="282" t="s">
        <v>200</v>
      </c>
      <c r="B1" s="284"/>
      <c r="C1" s="284" t="s">
        <v>102</v>
      </c>
      <c r="D1" s="284"/>
      <c r="E1" s="284"/>
      <c r="F1" s="284"/>
      <c r="G1" s="284"/>
      <c r="W1" s="162"/>
      <c r="X1" s="162"/>
    </row>
    <row r="2" spans="1:25" ht="23.25" x14ac:dyDescent="0.25">
      <c r="A2" s="284"/>
      <c r="B2" s="284"/>
      <c r="C2" s="285">
        <f>IFERROR(N2,0)</f>
        <v>0</v>
      </c>
      <c r="D2" s="285"/>
      <c r="E2" s="285"/>
      <c r="F2" s="285"/>
      <c r="G2" s="285"/>
      <c r="L2" s="156">
        <f>IF(E7="No",1,7)</f>
        <v>7</v>
      </c>
      <c r="M2" s="156">
        <f>IF(E7="Yes",COUNTA(E7,E8,E9,E10,E11,E12,E13),IF(E7="No",1,0))</f>
        <v>0</v>
      </c>
      <c r="N2" s="163">
        <f>M2/L2</f>
        <v>0</v>
      </c>
      <c r="W2" s="161" t="s">
        <v>95</v>
      </c>
      <c r="X2" s="161" t="s">
        <v>92</v>
      </c>
      <c r="Y2" s="161" t="s">
        <v>101</v>
      </c>
    </row>
    <row r="3" spans="1:25" ht="96" customHeight="1" x14ac:dyDescent="0.25">
      <c r="A3" s="300" t="s">
        <v>175</v>
      </c>
      <c r="B3" s="301"/>
      <c r="C3" s="301"/>
      <c r="D3" s="301"/>
      <c r="E3" s="301"/>
      <c r="F3" s="301"/>
      <c r="G3" s="302"/>
      <c r="W3" s="161">
        <f>IF(E7="No",1)+IF(E7="",1)+IF(E7="Yes",7)</f>
        <v>1</v>
      </c>
      <c r="X3" s="161">
        <f>COUNTA(E7:G13)</f>
        <v>0</v>
      </c>
      <c r="Y3" s="161">
        <f>X3/W3</f>
        <v>0</v>
      </c>
    </row>
    <row r="4" spans="1:25" ht="15" customHeight="1" x14ac:dyDescent="0.25">
      <c r="A4" s="303" t="s">
        <v>178</v>
      </c>
      <c r="B4" s="304"/>
      <c r="C4" s="304"/>
      <c r="D4" s="304"/>
      <c r="E4" s="304"/>
      <c r="F4" s="304"/>
      <c r="G4" s="305"/>
    </row>
    <row r="5" spans="1:25" ht="39" customHeight="1" x14ac:dyDescent="0.25">
      <c r="A5" s="288" t="s">
        <v>154</v>
      </c>
      <c r="B5" s="288"/>
      <c r="C5" s="288"/>
      <c r="D5" s="288"/>
      <c r="E5" s="288"/>
      <c r="F5" s="288"/>
      <c r="G5" s="288"/>
    </row>
    <row r="6" spans="1:25" ht="25.5" x14ac:dyDescent="0.25">
      <c r="A6" s="110" t="s">
        <v>326</v>
      </c>
      <c r="B6" s="110" t="s">
        <v>84</v>
      </c>
      <c r="C6" s="110" t="s">
        <v>85</v>
      </c>
      <c r="D6" s="110" t="s">
        <v>96</v>
      </c>
      <c r="E6" s="306" t="s">
        <v>86</v>
      </c>
      <c r="F6" s="306"/>
      <c r="G6" s="306"/>
    </row>
    <row r="7" spans="1:25" ht="15" customHeight="1" x14ac:dyDescent="0.25">
      <c r="A7" s="271">
        <v>4.2</v>
      </c>
      <c r="B7" s="89" t="s">
        <v>138</v>
      </c>
      <c r="C7" s="83" t="s">
        <v>93</v>
      </c>
      <c r="D7" s="69" t="s">
        <v>87</v>
      </c>
      <c r="E7" s="292"/>
      <c r="F7" s="292"/>
      <c r="G7" s="292"/>
    </row>
    <row r="8" spans="1:25" ht="38.25" x14ac:dyDescent="0.25">
      <c r="A8" s="272"/>
      <c r="B8" s="84" t="s">
        <v>110</v>
      </c>
      <c r="C8" s="83" t="s">
        <v>115</v>
      </c>
      <c r="D8" s="69" t="s">
        <v>87</v>
      </c>
      <c r="E8" s="292"/>
      <c r="F8" s="292"/>
      <c r="G8" s="292"/>
    </row>
    <row r="9" spans="1:25" ht="57.75" customHeight="1" x14ac:dyDescent="0.25">
      <c r="A9" s="272"/>
      <c r="B9" s="84" t="s">
        <v>111</v>
      </c>
      <c r="C9" s="83" t="s">
        <v>116</v>
      </c>
      <c r="D9" s="69" t="s">
        <v>87</v>
      </c>
      <c r="E9" s="292"/>
      <c r="F9" s="292"/>
      <c r="G9" s="292"/>
    </row>
    <row r="10" spans="1:25" ht="51" customHeight="1" x14ac:dyDescent="0.25">
      <c r="A10" s="272"/>
      <c r="B10" s="84" t="s">
        <v>118</v>
      </c>
      <c r="C10" s="83" t="s">
        <v>117</v>
      </c>
      <c r="D10" s="69" t="s">
        <v>87</v>
      </c>
      <c r="E10" s="292"/>
      <c r="F10" s="292"/>
      <c r="G10" s="292"/>
    </row>
    <row r="11" spans="1:25" ht="99.95" customHeight="1" x14ac:dyDescent="0.25">
      <c r="A11" s="272"/>
      <c r="B11" s="84" t="s">
        <v>112</v>
      </c>
      <c r="C11" s="109" t="s">
        <v>97</v>
      </c>
      <c r="D11" s="69" t="s">
        <v>87</v>
      </c>
      <c r="E11" s="292"/>
      <c r="F11" s="292"/>
      <c r="G11" s="292"/>
    </row>
    <row r="12" spans="1:25" ht="99.95" customHeight="1" x14ac:dyDescent="0.25">
      <c r="A12" s="272"/>
      <c r="B12" s="109" t="s">
        <v>113</v>
      </c>
      <c r="C12" s="109" t="s">
        <v>98</v>
      </c>
      <c r="D12" s="69" t="s">
        <v>87</v>
      </c>
      <c r="E12" s="292"/>
      <c r="F12" s="292"/>
      <c r="G12" s="292"/>
    </row>
    <row r="13" spans="1:25" ht="99.95" customHeight="1" x14ac:dyDescent="0.25">
      <c r="A13" s="274"/>
      <c r="B13" s="93" t="s">
        <v>114</v>
      </c>
      <c r="C13" s="94"/>
      <c r="D13" s="95" t="s">
        <v>87</v>
      </c>
      <c r="E13" s="292"/>
      <c r="F13" s="292"/>
      <c r="G13" s="292"/>
    </row>
    <row r="14" spans="1:25" ht="67.5" customHeight="1" x14ac:dyDescent="0.25">
      <c r="A14" s="293" t="s">
        <v>163</v>
      </c>
      <c r="B14" s="294"/>
      <c r="C14" s="294"/>
      <c r="D14" s="294"/>
      <c r="E14" s="294"/>
      <c r="F14" s="294"/>
      <c r="G14" s="295"/>
    </row>
    <row r="15" spans="1:25" ht="29.25" customHeight="1" x14ac:dyDescent="0.25">
      <c r="A15" s="296" t="s">
        <v>158</v>
      </c>
      <c r="B15" s="297"/>
      <c r="C15" s="297"/>
      <c r="D15" s="298" t="s">
        <v>151</v>
      </c>
      <c r="E15" s="298"/>
      <c r="F15" s="298"/>
      <c r="G15" s="299"/>
    </row>
    <row r="16" spans="1:25" s="164" customFormat="1" ht="98.25" customHeight="1" x14ac:dyDescent="0.25">
      <c r="A16" s="289" t="s">
        <v>246</v>
      </c>
      <c r="B16" s="290"/>
      <c r="C16" s="290"/>
      <c r="D16" s="290"/>
      <c r="E16" s="290"/>
      <c r="F16" s="290"/>
      <c r="G16" s="291"/>
    </row>
  </sheetData>
  <sheetProtection algorithmName="SHA-512" hashValue="oGKCk1w6F1rB9R7ZgxoPhqZIlLbjVB4apABO7FWIeU1zH9n+jI5iWD8cfSoyTDcYY0v7Pr7OjSpzHyXrMaM9hQ==" saltValue="KI/cbhu6vTEYP02oGXPuRA==" spinCount="100000" sheet="1" objects="1" scenarios="1" selectLockedCells="1"/>
  <mergeCells count="19">
    <mergeCell ref="E9:G9"/>
    <mergeCell ref="A1:B2"/>
    <mergeCell ref="C1:G1"/>
    <mergeCell ref="C2:G2"/>
    <mergeCell ref="A3:G3"/>
    <mergeCell ref="A7:A13"/>
    <mergeCell ref="A4:G4"/>
    <mergeCell ref="A5:G5"/>
    <mergeCell ref="E6:G6"/>
    <mergeCell ref="E7:G7"/>
    <mergeCell ref="E8:G8"/>
    <mergeCell ref="A16:G16"/>
    <mergeCell ref="E10:G10"/>
    <mergeCell ref="E11:G11"/>
    <mergeCell ref="E12:G12"/>
    <mergeCell ref="E13:G13"/>
    <mergeCell ref="A14:G14"/>
    <mergeCell ref="A15:C15"/>
    <mergeCell ref="D15:G15"/>
  </mergeCells>
  <conditionalFormatting sqref="C2">
    <cfRule type="dataBar" priority="20">
      <dataBar>
        <cfvo type="num" val="0"/>
        <cfvo type="num" val="1"/>
        <color rgb="FF00B050"/>
      </dataBar>
      <extLst>
        <ext xmlns:x14="http://schemas.microsoft.com/office/spreadsheetml/2009/9/main" uri="{B025F937-C7B1-47D3-B67F-A62EFF666E3E}">
          <x14:id>{C54DE6A9-7753-4654-8B69-9A2C54C324EF}</x14:id>
        </ext>
      </extLst>
    </cfRule>
  </conditionalFormatting>
  <conditionalFormatting sqref="B8:G13">
    <cfRule type="expression" dxfId="85" priority="2">
      <formula>$E$7="No"</formula>
    </cfRule>
  </conditionalFormatting>
  <conditionalFormatting sqref="A14:G16">
    <cfRule type="expression" dxfId="84" priority="1">
      <formula>$E$7="No"</formula>
    </cfRule>
  </conditionalFormatting>
  <dataValidations count="1">
    <dataValidation type="list" allowBlank="1" showInputMessage="1" showErrorMessage="1" sqref="E7:G7" xr:uid="{00000000-0002-0000-0500-000000000000}">
      <formula1>"Yes, No"</formula1>
    </dataValidation>
  </dataValidations>
  <hyperlinks>
    <hyperlink ref="D15" r:id="rId1" xr:uid="{00000000-0004-0000-0500-000000000000}"/>
  </hyperlinks>
  <pageMargins left="0.70866141732283472" right="0.70866141732283472" top="0.74803149606299213" bottom="0.74803149606299213" header="0.31496062992125984" footer="0.31496062992125984"/>
  <pageSetup paperSize="9" scale="57" orientation="landscape" r:id="rId2"/>
  <extLst>
    <ext xmlns:x14="http://schemas.microsoft.com/office/spreadsheetml/2009/9/main" uri="{78C0D931-6437-407d-A8EE-F0AAD7539E65}">
      <x14:conditionalFormattings>
        <x14:conditionalFormatting xmlns:xm="http://schemas.microsoft.com/office/excel/2006/main">
          <x14:cfRule type="dataBar" id="{C54DE6A9-7753-4654-8B69-9A2C54C324EF}">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0" tint="-0.34998626667073579"/>
    <pageSetUpPr fitToPage="1"/>
  </sheetPr>
  <dimension ref="A1:Z14"/>
  <sheetViews>
    <sheetView zoomScale="85" zoomScaleNormal="85" zoomScaleSheetLayoutView="80" workbookViewId="0">
      <pane ySplit="2" topLeftCell="A3" activePane="bottomLeft" state="frozen"/>
      <selection activeCell="B32" sqref="B32"/>
      <selection pane="bottomLeft" activeCell="E6" sqref="E6:G8"/>
    </sheetView>
  </sheetViews>
  <sheetFormatPr defaultColWidth="37.140625" defaultRowHeight="15" x14ac:dyDescent="0.25"/>
  <cols>
    <col min="1" max="1" width="10.28515625" style="156" customWidth="1"/>
    <col min="2" max="2" width="52.42578125" style="155" customWidth="1"/>
    <col min="3" max="3" width="29.7109375" style="155" customWidth="1"/>
    <col min="4" max="4" width="13.85546875" style="155" customWidth="1"/>
    <col min="5" max="7" width="21.28515625" style="160" customWidth="1"/>
    <col min="8" max="21" width="37.140625" style="156"/>
    <col min="22" max="22" width="0" style="156" hidden="1" customWidth="1"/>
    <col min="23" max="25" width="37.140625" style="156" hidden="1" customWidth="1"/>
    <col min="26" max="27" width="0" style="156" hidden="1" customWidth="1"/>
    <col min="28" max="16384" width="37.140625" style="156"/>
  </cols>
  <sheetData>
    <row r="1" spans="1:26" ht="23.25" customHeight="1" x14ac:dyDescent="0.25">
      <c r="A1" s="282" t="s">
        <v>201</v>
      </c>
      <c r="B1" s="284"/>
      <c r="C1" s="284" t="s">
        <v>102</v>
      </c>
      <c r="D1" s="284"/>
      <c r="E1" s="284"/>
      <c r="F1" s="284"/>
      <c r="G1" s="284"/>
      <c r="W1" s="161" t="s">
        <v>95</v>
      </c>
      <c r="X1" s="161" t="s">
        <v>92</v>
      </c>
      <c r="Y1" s="161" t="s">
        <v>101</v>
      </c>
    </row>
    <row r="2" spans="1:26" ht="23.25" x14ac:dyDescent="0.25">
      <c r="A2" s="284"/>
      <c r="B2" s="284"/>
      <c r="C2" s="285">
        <f>IFERROR(Z2,0)</f>
        <v>0</v>
      </c>
      <c r="D2" s="285"/>
      <c r="E2" s="285"/>
      <c r="F2" s="285"/>
      <c r="G2" s="285"/>
      <c r="W2" s="161">
        <f>IF(E6="",1)+IF(E6="No",1)+IF(E6="Yes - 1 Organisation",6)+IF(E6="Yes - 2 Organisations",9)+IF(E6="Yes - 3 Organisations",12)+IF(E6="Yes - 4 Organisations",15)+IF(E6="Yes - 5 Organisations",18)</f>
        <v>1</v>
      </c>
      <c r="X2" s="161">
        <f>COUNTA(E6,E7,E8,B10:G10,B11:G11,B12:G12,B13:G13,B14:G14)</f>
        <v>0</v>
      </c>
      <c r="Y2" s="161">
        <f>X2/W2</f>
        <v>0</v>
      </c>
      <c r="Z2" s="156">
        <f>_xlfn.IFNA(Y2,0)</f>
        <v>0</v>
      </c>
    </row>
    <row r="3" spans="1:26" ht="96" customHeight="1" x14ac:dyDescent="0.25">
      <c r="A3" s="286" t="s">
        <v>174</v>
      </c>
      <c r="B3" s="286"/>
      <c r="C3" s="286"/>
      <c r="D3" s="286"/>
      <c r="E3" s="286"/>
      <c r="F3" s="286"/>
      <c r="G3" s="286"/>
    </row>
    <row r="4" spans="1:26" ht="15" customHeight="1" x14ac:dyDescent="0.25">
      <c r="A4" s="311" t="s">
        <v>177</v>
      </c>
      <c r="B4" s="312"/>
      <c r="C4" s="312"/>
      <c r="D4" s="312"/>
      <c r="E4" s="312"/>
      <c r="F4" s="312"/>
      <c r="G4" s="313"/>
    </row>
    <row r="5" spans="1:26" ht="25.5" x14ac:dyDescent="0.25">
      <c r="A5" s="110" t="s">
        <v>326</v>
      </c>
      <c r="B5" s="110" t="s">
        <v>84</v>
      </c>
      <c r="C5" s="110" t="s">
        <v>85</v>
      </c>
      <c r="D5" s="110" t="s">
        <v>96</v>
      </c>
      <c r="E5" s="314" t="s">
        <v>86</v>
      </c>
      <c r="F5" s="314"/>
      <c r="G5" s="314"/>
    </row>
    <row r="6" spans="1:26" ht="83.25" customHeight="1" x14ac:dyDescent="0.25">
      <c r="A6" s="307">
        <v>4.3</v>
      </c>
      <c r="B6" s="84" t="s">
        <v>249</v>
      </c>
      <c r="C6" s="109" t="s">
        <v>248</v>
      </c>
      <c r="D6" s="69" t="s">
        <v>87</v>
      </c>
      <c r="E6" s="292"/>
      <c r="F6" s="292"/>
      <c r="G6" s="292"/>
    </row>
    <row r="7" spans="1:26" ht="83.25" customHeight="1" x14ac:dyDescent="0.25">
      <c r="A7" s="307"/>
      <c r="B7" s="84" t="s">
        <v>250</v>
      </c>
      <c r="C7" s="173" t="s">
        <v>93</v>
      </c>
      <c r="D7" s="69" t="s">
        <v>251</v>
      </c>
      <c r="E7" s="262"/>
      <c r="F7" s="263"/>
      <c r="G7" s="264"/>
    </row>
    <row r="8" spans="1:26" ht="189" customHeight="1" x14ac:dyDescent="0.25">
      <c r="A8" s="307"/>
      <c r="B8" s="84" t="s">
        <v>247</v>
      </c>
      <c r="C8" s="109" t="s">
        <v>93</v>
      </c>
      <c r="D8" s="69" t="s">
        <v>87</v>
      </c>
      <c r="E8" s="292"/>
      <c r="F8" s="292"/>
      <c r="G8" s="292"/>
    </row>
    <row r="9" spans="1:26" ht="25.5" customHeight="1" x14ac:dyDescent="0.25">
      <c r="A9" s="307"/>
      <c r="B9" s="110" t="s">
        <v>127</v>
      </c>
      <c r="C9" s="303" t="s">
        <v>119</v>
      </c>
      <c r="D9" s="304"/>
      <c r="E9" s="305"/>
      <c r="F9" s="306" t="s">
        <v>120</v>
      </c>
      <c r="G9" s="306"/>
    </row>
    <row r="10" spans="1:26" ht="80.099999999999994" customHeight="1" x14ac:dyDescent="0.25">
      <c r="A10" s="307"/>
      <c r="B10" s="123"/>
      <c r="C10" s="262"/>
      <c r="D10" s="309"/>
      <c r="E10" s="310"/>
      <c r="F10" s="262"/>
      <c r="G10" s="310"/>
    </row>
    <row r="11" spans="1:26" ht="80.099999999999994" customHeight="1" x14ac:dyDescent="0.25">
      <c r="A11" s="307"/>
      <c r="B11" s="124"/>
      <c r="C11" s="262"/>
      <c r="D11" s="309"/>
      <c r="E11" s="310"/>
      <c r="F11" s="262"/>
      <c r="G11" s="310"/>
    </row>
    <row r="12" spans="1:26" ht="80.099999999999994" customHeight="1" x14ac:dyDescent="0.25">
      <c r="A12" s="307"/>
      <c r="B12" s="123"/>
      <c r="C12" s="262"/>
      <c r="D12" s="309"/>
      <c r="E12" s="310"/>
      <c r="F12" s="262"/>
      <c r="G12" s="310"/>
    </row>
    <row r="13" spans="1:26" ht="80.099999999999994" customHeight="1" x14ac:dyDescent="0.25">
      <c r="A13" s="307"/>
      <c r="B13" s="123"/>
      <c r="C13" s="262"/>
      <c r="D13" s="309"/>
      <c r="E13" s="310"/>
      <c r="F13" s="262"/>
      <c r="G13" s="310"/>
    </row>
    <row r="14" spans="1:26" ht="80.099999999999994" customHeight="1" x14ac:dyDescent="0.25">
      <c r="A14" s="308"/>
      <c r="B14" s="123"/>
      <c r="C14" s="262"/>
      <c r="D14" s="309"/>
      <c r="E14" s="310"/>
      <c r="F14" s="262"/>
      <c r="G14" s="310"/>
    </row>
  </sheetData>
  <sheetProtection algorithmName="SHA-512" hashValue="Nm8mBbLUXnzOizaIpAbk3kc5HIAxhRkAuycMToz9VhuYSJKPY+TuSaRLe3SPOs6IYNLVaYheGT4ogY2v7HUx/Q==" saltValue="tVjJjv5hwKh7TQfV0z1Gcg==" spinCount="100000" sheet="1" objects="1" scenarios="1" selectLockedCells="1"/>
  <mergeCells count="22">
    <mergeCell ref="E5:G5"/>
    <mergeCell ref="E6:G6"/>
    <mergeCell ref="E8:G8"/>
    <mergeCell ref="C9:E9"/>
    <mergeCell ref="F9:G9"/>
    <mergeCell ref="A1:B2"/>
    <mergeCell ref="C1:G1"/>
    <mergeCell ref="C2:G2"/>
    <mergeCell ref="A3:G3"/>
    <mergeCell ref="A4:G4"/>
    <mergeCell ref="A6:A14"/>
    <mergeCell ref="E7:G7"/>
    <mergeCell ref="C12:E12"/>
    <mergeCell ref="F12:G12"/>
    <mergeCell ref="C13:E13"/>
    <mergeCell ref="F13:G13"/>
    <mergeCell ref="C14:E14"/>
    <mergeCell ref="F14:G14"/>
    <mergeCell ref="C10:E10"/>
    <mergeCell ref="F10:G10"/>
    <mergeCell ref="C11:E11"/>
    <mergeCell ref="F11:G11"/>
  </mergeCells>
  <conditionalFormatting sqref="C2">
    <cfRule type="dataBar" priority="24">
      <dataBar>
        <cfvo type="num" val="0"/>
        <cfvo type="num" val="1"/>
        <color rgb="FF00B050"/>
      </dataBar>
      <extLst>
        <ext xmlns:x14="http://schemas.microsoft.com/office/spreadsheetml/2009/9/main" uri="{B025F937-C7B1-47D3-B67F-A62EFF666E3E}">
          <x14:id>{2CFE9D22-C25B-4653-9D6F-304F076C2E41}</x14:id>
        </ext>
      </extLst>
    </cfRule>
  </conditionalFormatting>
  <conditionalFormatting sqref="B7:G14">
    <cfRule type="expression" dxfId="83" priority="1">
      <formula>$E$6="No"</formula>
    </cfRule>
  </conditionalFormatting>
  <dataValidations count="1">
    <dataValidation type="list" allowBlank="1" showInputMessage="1" showErrorMessage="1" sqref="F6:G6 E6" xr:uid="{2558E33B-F9CB-48A6-A51C-7DD353969E81}">
      <formula1>"No, Yes - 1 Organisation, Yes - 2 Organisations, Yes - 3 Organisations, Yes - 4 Organisations, Yes - 5 Organisations"</formula1>
    </dataValidation>
  </dataValidations>
  <pageMargins left="0.70866141732283472" right="0.70866141732283472" top="0.74803149606299213" bottom="0.74803149606299213" header="0.31496062992125984" footer="0.31496062992125984"/>
  <pageSetup paperSize="9" scale="55" orientation="landscape" r:id="rId1"/>
  <extLst>
    <ext xmlns:x14="http://schemas.microsoft.com/office/spreadsheetml/2009/9/main" uri="{78C0D931-6437-407d-A8EE-F0AAD7539E65}">
      <x14:conditionalFormattings>
        <x14:conditionalFormatting xmlns:xm="http://schemas.microsoft.com/office/excel/2006/main">
          <x14:cfRule type="dataBar" id="{2CFE9D22-C25B-4653-9D6F-304F076C2E41}">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BB62A-A0E3-4547-8788-89BE96D9A990}">
  <sheetPr codeName="Sheet6">
    <tabColor theme="8" tint="0.79998168889431442"/>
    <pageSetUpPr fitToPage="1"/>
  </sheetPr>
  <dimension ref="A1:Y13"/>
  <sheetViews>
    <sheetView topLeftCell="A8" zoomScaleNormal="100" zoomScaleSheetLayoutView="70" workbookViewId="0">
      <selection activeCell="B10" sqref="B10:G10"/>
    </sheetView>
  </sheetViews>
  <sheetFormatPr defaultColWidth="9.140625" defaultRowHeight="15" x14ac:dyDescent="0.25"/>
  <cols>
    <col min="1" max="1" width="92.7109375" style="155" customWidth="1"/>
    <col min="2" max="4" width="15.7109375" style="155" customWidth="1"/>
    <col min="5" max="7" width="15.7109375" style="156" customWidth="1"/>
    <col min="8" max="8" width="5.140625" style="157" customWidth="1"/>
    <col min="9" max="22" width="9.140625" style="157"/>
    <col min="23" max="25" width="0" style="157" hidden="1" customWidth="1"/>
    <col min="26" max="16384" width="9.140625" style="157"/>
  </cols>
  <sheetData>
    <row r="1" spans="1:25" ht="23.25" customHeight="1" x14ac:dyDescent="0.25">
      <c r="A1" s="318" t="s">
        <v>430</v>
      </c>
      <c r="B1" s="175"/>
      <c r="C1" s="175"/>
      <c r="D1" s="175"/>
      <c r="E1" s="325" t="s">
        <v>102</v>
      </c>
      <c r="F1" s="326"/>
      <c r="G1" s="327"/>
      <c r="W1" s="158" t="s">
        <v>95</v>
      </c>
      <c r="X1" s="158" t="s">
        <v>92</v>
      </c>
      <c r="Y1" s="158" t="s">
        <v>101</v>
      </c>
    </row>
    <row r="2" spans="1:25" ht="24" thickBot="1" x14ac:dyDescent="0.3">
      <c r="A2" s="319"/>
      <c r="B2" s="176"/>
      <c r="C2" s="176"/>
      <c r="D2" s="176"/>
      <c r="E2" s="323">
        <f>COUNTA(B7:G13)/COUNTA(A7:A13)</f>
        <v>0</v>
      </c>
      <c r="F2" s="323"/>
      <c r="G2" s="324"/>
      <c r="W2" s="158">
        <v>1</v>
      </c>
      <c r="X2" s="158">
        <f>COUNTA(#REF!)</f>
        <v>1</v>
      </c>
      <c r="Y2" s="158">
        <f>X2/W2</f>
        <v>1</v>
      </c>
    </row>
    <row r="3" spans="1:25" ht="94.5" customHeight="1" x14ac:dyDescent="0.25">
      <c r="A3" s="320" t="s">
        <v>174</v>
      </c>
      <c r="B3" s="321"/>
      <c r="C3" s="321"/>
      <c r="D3" s="321"/>
      <c r="E3" s="321"/>
      <c r="F3" s="321"/>
      <c r="G3" s="322"/>
    </row>
    <row r="4" spans="1:25" ht="23.25" customHeight="1" x14ac:dyDescent="0.25">
      <c r="A4" s="303" t="s">
        <v>84</v>
      </c>
      <c r="B4" s="304"/>
      <c r="C4" s="304"/>
      <c r="D4" s="304"/>
      <c r="E4" s="304"/>
      <c r="F4" s="304"/>
      <c r="G4" s="305"/>
    </row>
    <row r="5" spans="1:25" ht="79.5" customHeight="1" x14ac:dyDescent="0.25">
      <c r="A5" s="300" t="s">
        <v>431</v>
      </c>
      <c r="B5" s="301"/>
      <c r="C5" s="301"/>
      <c r="D5" s="301"/>
      <c r="E5" s="301"/>
      <c r="F5" s="301"/>
      <c r="G5" s="302"/>
    </row>
    <row r="6" spans="1:25" ht="15" customHeight="1" x14ac:dyDescent="0.25">
      <c r="A6" s="152" t="s">
        <v>0</v>
      </c>
      <c r="B6" s="303" t="s">
        <v>252</v>
      </c>
      <c r="C6" s="304"/>
      <c r="D6" s="304"/>
      <c r="E6" s="304"/>
      <c r="F6" s="304"/>
      <c r="G6" s="305"/>
    </row>
    <row r="7" spans="1:25" ht="111" customHeight="1" x14ac:dyDescent="0.25">
      <c r="A7" s="195" t="s">
        <v>332</v>
      </c>
      <c r="B7" s="315"/>
      <c r="C7" s="316"/>
      <c r="D7" s="316"/>
      <c r="E7" s="316"/>
      <c r="F7" s="316"/>
      <c r="G7" s="317"/>
    </row>
    <row r="8" spans="1:25" ht="58.5" customHeight="1" x14ac:dyDescent="0.25">
      <c r="A8" s="195" t="s">
        <v>331</v>
      </c>
      <c r="B8" s="315"/>
      <c r="C8" s="316"/>
      <c r="D8" s="316"/>
      <c r="E8" s="316"/>
      <c r="F8" s="316"/>
      <c r="G8" s="317"/>
    </row>
    <row r="9" spans="1:25" ht="75.95" customHeight="1" x14ac:dyDescent="0.25">
      <c r="A9" s="131" t="s">
        <v>330</v>
      </c>
      <c r="B9" s="315"/>
      <c r="C9" s="316"/>
      <c r="D9" s="316"/>
      <c r="E9" s="316"/>
      <c r="F9" s="316"/>
      <c r="G9" s="317"/>
    </row>
    <row r="10" spans="1:25" ht="95.25" customHeight="1" x14ac:dyDescent="0.25">
      <c r="A10" s="131" t="s">
        <v>333</v>
      </c>
      <c r="B10" s="315"/>
      <c r="C10" s="316"/>
      <c r="D10" s="316"/>
      <c r="E10" s="316"/>
      <c r="F10" s="316"/>
      <c r="G10" s="317"/>
    </row>
    <row r="11" spans="1:25" ht="191.25" customHeight="1" x14ac:dyDescent="0.25">
      <c r="A11" s="131" t="s">
        <v>334</v>
      </c>
      <c r="B11" s="315"/>
      <c r="C11" s="316"/>
      <c r="D11" s="316"/>
      <c r="E11" s="316"/>
      <c r="F11" s="316"/>
      <c r="G11" s="317"/>
    </row>
    <row r="12" spans="1:25" ht="90" customHeight="1" x14ac:dyDescent="0.25">
      <c r="A12" s="131" t="s">
        <v>335</v>
      </c>
      <c r="B12" s="315"/>
      <c r="C12" s="316"/>
      <c r="D12" s="316"/>
      <c r="E12" s="316"/>
      <c r="F12" s="316"/>
      <c r="G12" s="317"/>
    </row>
    <row r="13" spans="1:25" ht="65.25" customHeight="1" x14ac:dyDescent="0.25">
      <c r="A13" s="131" t="s">
        <v>484</v>
      </c>
      <c r="B13" s="315"/>
      <c r="C13" s="316"/>
      <c r="D13" s="316"/>
      <c r="E13" s="316"/>
      <c r="F13" s="316"/>
      <c r="G13" s="317"/>
    </row>
  </sheetData>
  <sheetProtection algorithmName="SHA-512" hashValue="D+pydGyUG/Es9b/+c+HIXAVccRKR+ZsKAlL3O8pTO3IiY2WbZDAajBrfojXbEc634AuIsf233RVlX1KcwY6UcA==" saltValue="urfxvrZMkMKx0JlS6kwV0g==" spinCount="100000" sheet="1" objects="1" scenarios="1" selectLockedCells="1"/>
  <dataConsolidate link="1"/>
  <mergeCells count="14">
    <mergeCell ref="B11:G11"/>
    <mergeCell ref="B12:G12"/>
    <mergeCell ref="B13:G13"/>
    <mergeCell ref="A1:A2"/>
    <mergeCell ref="A3:G3"/>
    <mergeCell ref="E2:G2"/>
    <mergeCell ref="E1:G1"/>
    <mergeCell ref="B6:G6"/>
    <mergeCell ref="B7:G7"/>
    <mergeCell ref="B8:G8"/>
    <mergeCell ref="B9:G9"/>
    <mergeCell ref="B10:G10"/>
    <mergeCell ref="A4:G4"/>
    <mergeCell ref="A5:G5"/>
  </mergeCells>
  <conditionalFormatting sqref="E2">
    <cfRule type="dataBar" priority="2">
      <dataBar>
        <cfvo type="num" val="0"/>
        <cfvo type="num" val="1"/>
        <color rgb="FF00B050"/>
      </dataBar>
      <extLst>
        <ext xmlns:x14="http://schemas.microsoft.com/office/spreadsheetml/2009/9/main" uri="{B025F937-C7B1-47D3-B67F-A62EFF666E3E}">
          <x14:id>{50471B10-3C79-4F36-80AF-001BAA67A71C}</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50471B10-3C79-4F36-80AF-001BAA67A71C}">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2783102-C249-47EF-88CD-11013E3D1654}">
          <x14:formula1>
            <xm:f>Dropdowns!$A$3:$A$4</xm:f>
          </x14:formula1>
          <xm:sqref>B7:B13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8" tint="0.39997558519241921"/>
    <pageSetUpPr fitToPage="1"/>
  </sheetPr>
  <dimension ref="A1:AI11"/>
  <sheetViews>
    <sheetView zoomScale="90" zoomScaleNormal="90" zoomScaleSheetLayoutView="70" workbookViewId="0">
      <pane xSplit="2" ySplit="4" topLeftCell="C5" activePane="bottomRight" state="frozen"/>
      <selection pane="topRight" activeCell="C1" sqref="C1"/>
      <selection pane="bottomLeft" activeCell="A5" sqref="A5"/>
      <selection pane="bottomRight" activeCell="E5" sqref="E5:H6"/>
    </sheetView>
  </sheetViews>
  <sheetFormatPr defaultColWidth="9.140625" defaultRowHeight="15" x14ac:dyDescent="0.25"/>
  <cols>
    <col min="1" max="1" width="9.7109375" style="159" bestFit="1" customWidth="1"/>
    <col min="2" max="2" width="60.7109375" style="155" customWidth="1"/>
    <col min="3" max="3" width="46.28515625" style="156" customWidth="1"/>
    <col min="4" max="4" width="15.28515625" style="156" customWidth="1"/>
    <col min="5" max="8" width="29.140625" style="156" customWidth="1"/>
    <col min="9" max="9" width="5.140625" style="157" customWidth="1"/>
    <col min="10" max="20" width="9.140625" style="157"/>
    <col min="21" max="30" width="9.140625" style="157" hidden="1" customWidth="1"/>
    <col min="31" max="31" width="11.7109375" style="157" hidden="1" customWidth="1"/>
    <col min="32" max="35" width="9.140625" style="157" hidden="1" customWidth="1"/>
    <col min="36" max="16384" width="9.140625" style="157"/>
  </cols>
  <sheetData>
    <row r="1" spans="1:33" ht="23.25" x14ac:dyDescent="0.25">
      <c r="A1" s="332" t="s">
        <v>196</v>
      </c>
      <c r="B1" s="326"/>
      <c r="C1" s="326"/>
      <c r="D1" s="326"/>
      <c r="E1" s="325" t="s">
        <v>102</v>
      </c>
      <c r="F1" s="326"/>
      <c r="G1" s="326"/>
      <c r="H1" s="327"/>
      <c r="X1" s="158" t="s">
        <v>95</v>
      </c>
      <c r="Y1" s="158" t="s">
        <v>92</v>
      </c>
      <c r="Z1" s="158" t="s">
        <v>101</v>
      </c>
    </row>
    <row r="2" spans="1:33" ht="24" thickBot="1" x14ac:dyDescent="0.3">
      <c r="A2" s="333"/>
      <c r="B2" s="334"/>
      <c r="C2" s="334"/>
      <c r="D2" s="334"/>
      <c r="E2" s="323">
        <f>COUNTA(E5)/COUNTA(B5)</f>
        <v>0</v>
      </c>
      <c r="F2" s="323"/>
      <c r="G2" s="323"/>
      <c r="H2" s="324"/>
      <c r="X2" s="158">
        <v>1</v>
      </c>
      <c r="Y2" s="158">
        <f>COUNTA(E5)</f>
        <v>0</v>
      </c>
      <c r="Z2" s="158">
        <f>Y2/X2</f>
        <v>0</v>
      </c>
    </row>
    <row r="3" spans="1:33" ht="94.5" customHeight="1" x14ac:dyDescent="0.25">
      <c r="A3" s="286" t="s">
        <v>174</v>
      </c>
      <c r="B3" s="286"/>
      <c r="C3" s="286"/>
      <c r="D3" s="286"/>
      <c r="E3" s="286"/>
      <c r="F3" s="286"/>
      <c r="G3" s="286"/>
      <c r="H3" s="286"/>
    </row>
    <row r="4" spans="1:33" ht="25.5" x14ac:dyDescent="0.25">
      <c r="A4" s="110" t="s">
        <v>326</v>
      </c>
      <c r="B4" s="70" t="s">
        <v>84</v>
      </c>
      <c r="C4" s="80" t="s">
        <v>85</v>
      </c>
      <c r="D4" s="70" t="s">
        <v>96</v>
      </c>
      <c r="E4" s="306" t="s">
        <v>86</v>
      </c>
      <c r="F4" s="306"/>
      <c r="G4" s="306"/>
      <c r="H4" s="306"/>
    </row>
    <row r="5" spans="1:33" ht="110.25" customHeight="1" x14ac:dyDescent="0.25">
      <c r="A5" s="328" t="s">
        <v>194</v>
      </c>
      <c r="B5" s="329" t="s">
        <v>245</v>
      </c>
      <c r="C5" s="83" t="s">
        <v>365</v>
      </c>
      <c r="D5" s="330" t="s">
        <v>172</v>
      </c>
      <c r="E5" s="331"/>
      <c r="F5" s="331"/>
      <c r="G5" s="331"/>
      <c r="H5" s="331"/>
      <c r="W5" s="157" t="s">
        <v>444</v>
      </c>
      <c r="X5" s="157" cm="1">
        <f t="array" ref="X5:AC5">IF(' Lot Application'!B7:G7="Yes",1,0)</f>
        <v>0</v>
      </c>
      <c r="Y5" s="157">
        <v>0</v>
      </c>
      <c r="Z5" s="157">
        <v>0</v>
      </c>
      <c r="AA5" s="157">
        <v>0</v>
      </c>
      <c r="AB5" s="157">
        <v>0</v>
      </c>
      <c r="AC5" s="157">
        <v>0</v>
      </c>
      <c r="AE5" s="210">
        <v>1440000</v>
      </c>
      <c r="AG5" s="157">
        <f>X5*AE5</f>
        <v>0</v>
      </c>
    </row>
    <row r="6" spans="1:33" ht="65.099999999999994" customHeight="1" x14ac:dyDescent="0.25">
      <c r="A6" s="328"/>
      <c r="B6" s="329"/>
      <c r="C6" s="200">
        <f>SUM(AG5:AG11)</f>
        <v>0</v>
      </c>
      <c r="D6" s="330"/>
      <c r="E6" s="331"/>
      <c r="F6" s="331"/>
      <c r="G6" s="331"/>
      <c r="H6" s="331"/>
      <c r="W6" s="157" t="s">
        <v>445</v>
      </c>
      <c r="X6" s="157" cm="1">
        <f t="array" ref="X6:AC6">IF(' Lot Application'!B8:G8="Yes",1,0)</f>
        <v>0</v>
      </c>
      <c r="Y6" s="157">
        <v>0</v>
      </c>
      <c r="Z6" s="157">
        <v>0</v>
      </c>
      <c r="AA6" s="157">
        <v>0</v>
      </c>
      <c r="AB6" s="157">
        <v>0</v>
      </c>
      <c r="AC6" s="157">
        <v>0</v>
      </c>
      <c r="AE6" s="210">
        <v>350000</v>
      </c>
      <c r="AG6" s="157">
        <f>X6*AE6</f>
        <v>0</v>
      </c>
    </row>
    <row r="7" spans="1:33" x14ac:dyDescent="0.25">
      <c r="W7" s="157" t="s">
        <v>366</v>
      </c>
      <c r="X7" s="157" cm="1">
        <f t="array" ref="X7:AC7">IF(' Lot Application'!B9:G9="Yes",1,0)</f>
        <v>0</v>
      </c>
      <c r="Y7" s="157">
        <v>0</v>
      </c>
      <c r="Z7" s="157">
        <v>0</v>
      </c>
      <c r="AA7" s="157">
        <v>0</v>
      </c>
      <c r="AB7" s="157">
        <v>0</v>
      </c>
      <c r="AC7" s="157">
        <v>0</v>
      </c>
      <c r="AE7" s="210">
        <v>1000000</v>
      </c>
      <c r="AG7" s="157">
        <f t="shared" ref="AG7:AG11" si="0">X7*AE7</f>
        <v>0</v>
      </c>
    </row>
    <row r="8" spans="1:33" x14ac:dyDescent="0.25">
      <c r="W8" s="157" t="s">
        <v>367</v>
      </c>
      <c r="X8" s="157" cm="1">
        <f t="array" ref="X8:AC8">IF(' Lot Application'!B10:G10="Yes",1,0)</f>
        <v>0</v>
      </c>
      <c r="Y8" s="157">
        <v>0</v>
      </c>
      <c r="Z8" s="157">
        <v>0</v>
      </c>
      <c r="AA8" s="157">
        <v>0</v>
      </c>
      <c r="AB8" s="157">
        <v>0</v>
      </c>
      <c r="AC8" s="157">
        <v>0</v>
      </c>
      <c r="AE8" s="210">
        <v>500000</v>
      </c>
      <c r="AG8" s="157">
        <f t="shared" si="0"/>
        <v>0</v>
      </c>
    </row>
    <row r="9" spans="1:33" x14ac:dyDescent="0.25">
      <c r="W9" s="157" t="s">
        <v>368</v>
      </c>
      <c r="X9" s="157" cm="1">
        <f t="array" ref="X9:AC9">IF(' Lot Application'!B11:G11="Yes",1,0)</f>
        <v>0</v>
      </c>
      <c r="Y9" s="157">
        <v>0</v>
      </c>
      <c r="Z9" s="157">
        <v>0</v>
      </c>
      <c r="AA9" s="157">
        <v>0</v>
      </c>
      <c r="AB9" s="157">
        <v>0</v>
      </c>
      <c r="AC9" s="157">
        <v>0</v>
      </c>
      <c r="AE9" s="210">
        <v>1500000</v>
      </c>
      <c r="AG9" s="157">
        <f t="shared" si="0"/>
        <v>0</v>
      </c>
    </row>
    <row r="10" spans="1:33" x14ac:dyDescent="0.25">
      <c r="W10" s="157" t="s">
        <v>369</v>
      </c>
      <c r="X10" s="157" cm="1">
        <f t="array" ref="X10:AC10">IF(' Lot Application'!B12:G12="Yes",1,0)</f>
        <v>0</v>
      </c>
      <c r="Y10" s="157">
        <v>0</v>
      </c>
      <c r="Z10" s="157">
        <v>0</v>
      </c>
      <c r="AA10" s="157">
        <v>0</v>
      </c>
      <c r="AB10" s="157">
        <v>0</v>
      </c>
      <c r="AC10" s="157">
        <v>0</v>
      </c>
      <c r="AE10" s="210">
        <v>500000</v>
      </c>
      <c r="AG10" s="157">
        <f t="shared" si="0"/>
        <v>0</v>
      </c>
    </row>
    <row r="11" spans="1:33" x14ac:dyDescent="0.25">
      <c r="W11" s="157" t="s">
        <v>370</v>
      </c>
      <c r="X11" s="157" cm="1">
        <f t="array" ref="X11:AC11">IF(' Lot Application'!B13:G13="Yes",1,0)</f>
        <v>0</v>
      </c>
      <c r="Y11" s="157">
        <v>0</v>
      </c>
      <c r="Z11" s="157">
        <v>0</v>
      </c>
      <c r="AA11" s="157">
        <v>0</v>
      </c>
      <c r="AB11" s="157">
        <v>0</v>
      </c>
      <c r="AC11" s="157">
        <v>0</v>
      </c>
      <c r="AE11" s="210">
        <v>500000</v>
      </c>
      <c r="AG11" s="157">
        <f t="shared" si="0"/>
        <v>0</v>
      </c>
    </row>
  </sheetData>
  <sheetProtection algorithmName="SHA-512" hashValue="IkZJ1Ohv7F6IawB/HnvOLLO/uuu2MyMH/hhH1VIuPjzQ8OiA0SdvvHBvVWnl3BsK/5WXL/m4PlGwZtYBNvEFPQ==" saltValue="LcbaGnibf6ptWQcjv2mRmg==" spinCount="100000" sheet="1" objects="1" scenarios="1" selectLockedCells="1"/>
  <dataConsolidate link="1"/>
  <mergeCells count="9">
    <mergeCell ref="A5:A6"/>
    <mergeCell ref="B5:B6"/>
    <mergeCell ref="D5:D6"/>
    <mergeCell ref="E5:H6"/>
    <mergeCell ref="A1:D2"/>
    <mergeCell ref="E1:H1"/>
    <mergeCell ref="E2:H2"/>
    <mergeCell ref="A3:H3"/>
    <mergeCell ref="E4:H4"/>
  </mergeCells>
  <phoneticPr fontId="7" type="noConversion"/>
  <conditionalFormatting sqref="E2">
    <cfRule type="dataBar" priority="3">
      <dataBar>
        <cfvo type="num" val="0"/>
        <cfvo type="num" val="1"/>
        <color rgb="FF00B050"/>
      </dataBar>
      <extLst>
        <ext xmlns:x14="http://schemas.microsoft.com/office/spreadsheetml/2009/9/main" uri="{B025F937-C7B1-47D3-B67F-A62EFF666E3E}">
          <x14:id>{787B500D-69C2-40D4-B9BF-580DE6C028A2}</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787B500D-69C2-40D4-B9BF-580DE6C028A2}">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Dropdowns!$A$3:$A$4</xm:f>
          </x14:formula1>
          <xm:sqref>E5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BD390-3999-49F9-93AB-A06314EFDFE1}">
  <sheetPr codeName="Sheet7">
    <tabColor theme="8" tint="0.39997558519241921"/>
    <pageSetUpPr fitToPage="1"/>
  </sheetPr>
  <dimension ref="A1:AH18"/>
  <sheetViews>
    <sheetView zoomScale="90" zoomScaleNormal="90" zoomScaleSheetLayoutView="70" workbookViewId="0">
      <pane ySplit="4" topLeftCell="A7" activePane="bottomLeft" state="frozen"/>
      <selection pane="bottomLeft" activeCell="E11" sqref="E7:G11"/>
    </sheetView>
  </sheetViews>
  <sheetFormatPr defaultColWidth="9.140625" defaultRowHeight="15" x14ac:dyDescent="0.25"/>
  <cols>
    <col min="1" max="1" width="9.7109375" style="159" bestFit="1" customWidth="1"/>
    <col min="2" max="2" width="60.7109375" style="155" customWidth="1"/>
    <col min="3" max="3" width="46.28515625" style="156" customWidth="1"/>
    <col min="4" max="4" width="15.28515625" style="156" customWidth="1"/>
    <col min="5" max="7" width="29.140625" style="156" customWidth="1"/>
    <col min="8" max="8" width="5.140625" style="157" customWidth="1"/>
    <col min="9" max="20" width="9.140625" style="157"/>
    <col min="21" max="34" width="9.140625" style="157" hidden="1" customWidth="1"/>
    <col min="35" max="16384" width="9.140625" style="157"/>
  </cols>
  <sheetData>
    <row r="1" spans="1:32" ht="23.25" x14ac:dyDescent="0.25">
      <c r="A1" s="332" t="s">
        <v>443</v>
      </c>
      <c r="B1" s="326"/>
      <c r="C1" s="326"/>
      <c r="D1" s="326"/>
      <c r="E1" s="325" t="s">
        <v>102</v>
      </c>
      <c r="F1" s="326"/>
      <c r="G1" s="326"/>
      <c r="W1" s="158"/>
      <c r="X1" s="158"/>
      <c r="Y1" s="158"/>
    </row>
    <row r="2" spans="1:32" ht="24" thickBot="1" x14ac:dyDescent="0.3">
      <c r="A2" s="333"/>
      <c r="B2" s="334"/>
      <c r="C2" s="334"/>
      <c r="D2" s="334"/>
      <c r="E2" s="323">
        <f>IFERROR(Z3,0)</f>
        <v>0</v>
      </c>
      <c r="F2" s="323"/>
      <c r="G2" s="323"/>
      <c r="W2" s="158"/>
      <c r="X2" s="158"/>
      <c r="Y2" s="158"/>
    </row>
    <row r="3" spans="1:32" ht="94.5" customHeight="1" x14ac:dyDescent="0.25">
      <c r="A3" s="286" t="s">
        <v>174</v>
      </c>
      <c r="B3" s="286"/>
      <c r="C3" s="286"/>
      <c r="D3" s="286"/>
      <c r="E3" s="286"/>
      <c r="F3" s="286"/>
      <c r="G3" s="286"/>
      <c r="X3" s="157">
        <f>SUM(AE7:AE12)</f>
        <v>0</v>
      </c>
      <c r="Y3" s="157">
        <f>SUM(AF7:AF12)</f>
        <v>0</v>
      </c>
      <c r="Z3" s="157" t="e">
        <f>Y3/X3</f>
        <v>#DIV/0!</v>
      </c>
    </row>
    <row r="4" spans="1:32" ht="25.5" x14ac:dyDescent="0.25">
      <c r="A4" s="196" t="s">
        <v>326</v>
      </c>
      <c r="B4" s="196" t="s">
        <v>84</v>
      </c>
      <c r="C4" s="224" t="s">
        <v>85</v>
      </c>
      <c r="D4" s="196" t="s">
        <v>96</v>
      </c>
      <c r="E4" s="306" t="s">
        <v>86</v>
      </c>
      <c r="F4" s="306"/>
      <c r="G4" s="306"/>
    </row>
    <row r="5" spans="1:32" ht="92.25" customHeight="1" x14ac:dyDescent="0.25">
      <c r="A5" s="225" t="s">
        <v>329</v>
      </c>
      <c r="B5" s="301" t="s">
        <v>436</v>
      </c>
      <c r="C5" s="338"/>
      <c r="D5" s="338"/>
      <c r="E5" s="338"/>
      <c r="F5" s="338"/>
      <c r="G5" s="339"/>
    </row>
    <row r="6" spans="1:32" ht="27" customHeight="1" x14ac:dyDescent="0.25">
      <c r="A6" s="335"/>
      <c r="B6" s="336"/>
      <c r="C6" s="336"/>
      <c r="D6" s="337"/>
      <c r="E6" s="227" t="s">
        <v>433</v>
      </c>
      <c r="F6" s="227" t="s">
        <v>434</v>
      </c>
      <c r="G6" s="227" t="s">
        <v>435</v>
      </c>
    </row>
    <row r="7" spans="1:32" ht="75" customHeight="1" x14ac:dyDescent="0.25">
      <c r="A7" s="340" t="s">
        <v>329</v>
      </c>
      <c r="B7" s="230" t="s">
        <v>437</v>
      </c>
      <c r="C7" s="228" t="s">
        <v>338</v>
      </c>
      <c r="D7" s="343" t="s">
        <v>172</v>
      </c>
      <c r="E7" s="251"/>
      <c r="F7" s="226"/>
      <c r="G7" s="226"/>
      <c r="W7" s="222" cm="1">
        <f t="array" ref="W7:AB7">' Lot Application'!B7:G7</f>
        <v>0</v>
      </c>
      <c r="X7" s="157">
        <v>0</v>
      </c>
      <c r="Y7" s="157">
        <v>0</v>
      </c>
      <c r="Z7" s="157">
        <v>0</v>
      </c>
      <c r="AA7" s="157">
        <v>0</v>
      </c>
      <c r="AB7" s="157">
        <v>0</v>
      </c>
      <c r="AD7" s="222">
        <f>W7</f>
        <v>0</v>
      </c>
      <c r="AE7" s="157">
        <f>IF(AD7="Yes",3,0)</f>
        <v>0</v>
      </c>
      <c r="AF7" s="157">
        <f>IF(AD7="Yes",COUNTA(E7:G7),0)</f>
        <v>0</v>
      </c>
    </row>
    <row r="8" spans="1:32" ht="75" customHeight="1" x14ac:dyDescent="0.25">
      <c r="A8" s="341"/>
      <c r="B8" s="230" t="s">
        <v>438</v>
      </c>
      <c r="C8" s="228" t="s">
        <v>338</v>
      </c>
      <c r="D8" s="344"/>
      <c r="E8" s="251"/>
      <c r="F8" s="226"/>
      <c r="G8" s="226"/>
      <c r="W8" s="222" cm="1">
        <f t="array" ref="W8:AB8">' Lot Application'!B8:G8</f>
        <v>0</v>
      </c>
      <c r="X8" s="157">
        <v>0</v>
      </c>
      <c r="Y8" s="157">
        <v>0</v>
      </c>
      <c r="Z8" s="157">
        <v>0</v>
      </c>
      <c r="AA8" s="157">
        <v>0</v>
      </c>
      <c r="AB8" s="157">
        <v>0</v>
      </c>
      <c r="AD8" s="222">
        <f t="shared" ref="AD8:AD11" si="0">W8</f>
        <v>0</v>
      </c>
      <c r="AE8" s="157">
        <f t="shared" ref="AE8:AE12" si="1">IF(AD8="Yes",3,0)</f>
        <v>0</v>
      </c>
      <c r="AF8" s="157">
        <f t="shared" ref="AF8:AF12" si="2">IF(AD8="Yes",COUNTA(E8:G8),0)</f>
        <v>0</v>
      </c>
    </row>
    <row r="9" spans="1:32" ht="75" customHeight="1" x14ac:dyDescent="0.25">
      <c r="A9" s="341"/>
      <c r="B9" s="230" t="s">
        <v>439</v>
      </c>
      <c r="C9" s="228" t="s">
        <v>338</v>
      </c>
      <c r="D9" s="344"/>
      <c r="E9" s="251"/>
      <c r="F9" s="229"/>
      <c r="G9" s="229"/>
      <c r="W9" s="222" cm="1">
        <f t="array" ref="W9:AB9">' Lot Application'!B9:G9</f>
        <v>0</v>
      </c>
      <c r="X9" s="157">
        <v>0</v>
      </c>
      <c r="Y9" s="157">
        <v>0</v>
      </c>
      <c r="Z9" s="157">
        <v>0</v>
      </c>
      <c r="AA9" s="157">
        <v>0</v>
      </c>
      <c r="AB9" s="157">
        <v>0</v>
      </c>
      <c r="AD9" s="222">
        <f t="shared" si="0"/>
        <v>0</v>
      </c>
      <c r="AE9" s="157">
        <f t="shared" si="1"/>
        <v>0</v>
      </c>
      <c r="AF9" s="157">
        <f t="shared" si="2"/>
        <v>0</v>
      </c>
    </row>
    <row r="10" spans="1:32" ht="75" customHeight="1" x14ac:dyDescent="0.25">
      <c r="A10" s="341"/>
      <c r="B10" s="230" t="s">
        <v>440</v>
      </c>
      <c r="C10" s="228" t="s">
        <v>338</v>
      </c>
      <c r="D10" s="344"/>
      <c r="E10" s="251"/>
      <c r="F10" s="226"/>
      <c r="G10" s="226"/>
      <c r="W10" s="222" cm="1">
        <f t="array" ref="W10:AB10">' Lot Application'!B10:G10</f>
        <v>0</v>
      </c>
      <c r="X10" s="157">
        <v>0</v>
      </c>
      <c r="Y10" s="157">
        <v>0</v>
      </c>
      <c r="Z10" s="157">
        <v>0</v>
      </c>
      <c r="AA10" s="157">
        <v>0</v>
      </c>
      <c r="AB10" s="157">
        <v>0</v>
      </c>
      <c r="AD10" s="222">
        <f t="shared" si="0"/>
        <v>0</v>
      </c>
      <c r="AE10" s="157">
        <f t="shared" si="1"/>
        <v>0</v>
      </c>
      <c r="AF10" s="157">
        <f t="shared" si="2"/>
        <v>0</v>
      </c>
    </row>
    <row r="11" spans="1:32" ht="75" customHeight="1" x14ac:dyDescent="0.25">
      <c r="A11" s="341"/>
      <c r="B11" s="230" t="s">
        <v>441</v>
      </c>
      <c r="C11" s="228" t="s">
        <v>338</v>
      </c>
      <c r="D11" s="344"/>
      <c r="E11" s="251"/>
      <c r="F11" s="226"/>
      <c r="G11" s="226"/>
      <c r="W11" s="222" cm="1">
        <f t="array" ref="W11:AB11">' Lot Application'!B11:G11</f>
        <v>0</v>
      </c>
      <c r="X11" s="157">
        <v>0</v>
      </c>
      <c r="Y11" s="157">
        <v>0</v>
      </c>
      <c r="Z11" s="157">
        <v>0</v>
      </c>
      <c r="AA11" s="157">
        <v>0</v>
      </c>
      <c r="AB11" s="157">
        <v>0</v>
      </c>
      <c r="AD11" s="222">
        <f t="shared" si="0"/>
        <v>0</v>
      </c>
      <c r="AE11" s="157">
        <f t="shared" si="1"/>
        <v>0</v>
      </c>
      <c r="AF11" s="157">
        <f t="shared" si="2"/>
        <v>0</v>
      </c>
    </row>
    <row r="12" spans="1:32" ht="75" customHeight="1" x14ac:dyDescent="0.25">
      <c r="A12" s="342"/>
      <c r="B12" s="230" t="s">
        <v>442</v>
      </c>
      <c r="C12" s="83" t="s">
        <v>338</v>
      </c>
      <c r="D12" s="345"/>
      <c r="E12" s="231"/>
      <c r="F12" s="253"/>
      <c r="G12" s="253"/>
      <c r="W12" s="222" cm="1">
        <f t="array" ref="W12:AB12">' Lot Application'!B12:G12</f>
        <v>0</v>
      </c>
      <c r="X12" s="157">
        <v>0</v>
      </c>
      <c r="Y12" s="157">
        <v>0</v>
      </c>
      <c r="Z12" s="157">
        <v>0</v>
      </c>
      <c r="AA12" s="157">
        <v>0</v>
      </c>
      <c r="AB12" s="157">
        <v>0</v>
      </c>
      <c r="AD12" s="222">
        <f>W12</f>
        <v>0</v>
      </c>
      <c r="AE12" s="157">
        <f t="shared" si="1"/>
        <v>0</v>
      </c>
      <c r="AF12" s="157">
        <f t="shared" si="2"/>
        <v>0</v>
      </c>
    </row>
    <row r="18" spans="6:6" x14ac:dyDescent="0.25">
      <c r="F18" s="156" t="s">
        <v>432</v>
      </c>
    </row>
  </sheetData>
  <sheetProtection algorithmName="SHA-512" hashValue="idCrWV92s6g+QxByZ/gmh/m17RX9PIvyyPvGhOqQPiYSSmaz6UbarCmY76KO+rkdK/x3KzbVneA7Fs7eAHel1g==" saltValue="Ih/nmHnKeKEuHowK5BALTQ==" spinCount="100000" sheet="1" objects="1" scenarios="1" selectLockedCells="1"/>
  <dataConsolidate link="1"/>
  <mergeCells count="9">
    <mergeCell ref="A6:D6"/>
    <mergeCell ref="B5:G5"/>
    <mergeCell ref="A7:A12"/>
    <mergeCell ref="D7:D12"/>
    <mergeCell ref="A1:D2"/>
    <mergeCell ref="E1:G1"/>
    <mergeCell ref="E2:G2"/>
    <mergeCell ref="A3:G3"/>
    <mergeCell ref="E4:G4"/>
  </mergeCells>
  <conditionalFormatting sqref="E2">
    <cfRule type="dataBar" priority="13">
      <dataBar>
        <cfvo type="num" val="0"/>
        <cfvo type="num" val="1"/>
        <color rgb="FF00B050"/>
      </dataBar>
      <extLst>
        <ext xmlns:x14="http://schemas.microsoft.com/office/spreadsheetml/2009/9/main" uri="{B025F937-C7B1-47D3-B67F-A62EFF666E3E}">
          <x14:id>{F312C804-616F-4BFA-AEF4-6E315EC1A5A3}</x14:id>
        </ext>
      </extLst>
    </cfRule>
  </conditionalFormatting>
  <conditionalFormatting sqref="E7:G7">
    <cfRule type="expression" dxfId="82" priority="6">
      <formula>$W$7="No"</formula>
    </cfRule>
  </conditionalFormatting>
  <conditionalFormatting sqref="E8:G8">
    <cfRule type="expression" dxfId="81" priority="5">
      <formula>$W$8="No"</formula>
    </cfRule>
  </conditionalFormatting>
  <conditionalFormatting sqref="E9:G9">
    <cfRule type="expression" dxfId="80" priority="4">
      <formula>$W$9="No"</formula>
    </cfRule>
  </conditionalFormatting>
  <conditionalFormatting sqref="E10:G10">
    <cfRule type="expression" dxfId="79" priority="3">
      <formula>$W$10="No"</formula>
    </cfRule>
  </conditionalFormatting>
  <conditionalFormatting sqref="E11:G11">
    <cfRule type="expression" dxfId="78" priority="2">
      <formula>$W$11="No"</formula>
    </cfRule>
  </conditionalFormatting>
  <conditionalFormatting sqref="E12:G12">
    <cfRule type="expression" dxfId="77" priority="1">
      <formula>$W$12="No"</formula>
    </cfRule>
  </conditionalFormatting>
  <dataValidations count="1">
    <dataValidation type="list" allowBlank="1" showInputMessage="1" showErrorMessage="1" sqref="E7:G12" xr:uid="{24AC47C8-40C2-494D-BE6B-920E1D6716F0}">
      <formula1>"Yes, No"</formula1>
    </dataValidation>
  </dataValidations>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F312C804-616F-4BFA-AEF4-6E315EC1A5A3}">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55EC-49C7-4980-8CBA-55D86ACCB021}">
  <sheetPr codeName="Sheet8">
    <tabColor theme="8" tint="0.39997558519241921"/>
    <pageSetUpPr fitToPage="1"/>
  </sheetPr>
  <dimension ref="A1:AR22"/>
  <sheetViews>
    <sheetView zoomScale="90" zoomScaleNormal="90" zoomScaleSheetLayoutView="80" workbookViewId="0">
      <pane ySplit="4" topLeftCell="A18" activePane="bottomLeft" state="frozen"/>
      <selection activeCell="B32" sqref="B32"/>
      <selection pane="bottomLeft" activeCell="E11" sqref="E11:E14"/>
    </sheetView>
  </sheetViews>
  <sheetFormatPr defaultColWidth="37.140625" defaultRowHeight="15" x14ac:dyDescent="0.25"/>
  <cols>
    <col min="1" max="1" width="10.28515625" style="156" customWidth="1"/>
    <col min="2" max="2" width="71.7109375" style="155" customWidth="1"/>
    <col min="3" max="3" width="45.140625" style="155" customWidth="1"/>
    <col min="4" max="4" width="18.42578125" style="155" customWidth="1"/>
    <col min="5" max="5" width="9.7109375" style="160" customWidth="1"/>
    <col min="6" max="7" width="9.85546875" style="160" customWidth="1"/>
    <col min="8" max="8" width="9.7109375" style="156" customWidth="1"/>
    <col min="9" max="9" width="9.42578125" style="156" customWidth="1"/>
    <col min="10" max="10" width="9.5703125" style="156" customWidth="1"/>
    <col min="11" max="11" width="18.85546875" style="156" customWidth="1"/>
    <col min="12" max="41" width="37.140625" style="156" customWidth="1"/>
    <col min="42" max="16384" width="37.140625" style="156"/>
  </cols>
  <sheetData>
    <row r="1" spans="1:44" ht="23.25" customHeight="1" x14ac:dyDescent="0.25">
      <c r="A1" s="282" t="s">
        <v>239</v>
      </c>
      <c r="B1" s="284"/>
      <c r="C1" s="284" t="s">
        <v>102</v>
      </c>
      <c r="D1" s="284"/>
      <c r="E1" s="284"/>
      <c r="F1" s="284"/>
      <c r="G1" s="284"/>
      <c r="H1" s="284"/>
      <c r="I1" s="284"/>
      <c r="J1" s="284"/>
      <c r="K1" s="284"/>
      <c r="U1" s="162"/>
      <c r="V1" s="162"/>
    </row>
    <row r="2" spans="1:44" ht="23.25" x14ac:dyDescent="0.25">
      <c r="A2" s="284"/>
      <c r="B2" s="284"/>
      <c r="C2" s="285">
        <f>COUNTA(E7,E11:E14,E17:J21,C22)/36</f>
        <v>0</v>
      </c>
      <c r="D2" s="285"/>
      <c r="E2" s="285"/>
      <c r="F2" s="285"/>
      <c r="G2" s="285"/>
      <c r="H2" s="285"/>
      <c r="I2" s="285"/>
      <c r="J2" s="285"/>
      <c r="K2" s="285"/>
      <c r="U2" s="161" t="s">
        <v>95</v>
      </c>
      <c r="V2" s="161" t="s">
        <v>92</v>
      </c>
      <c r="W2" s="161" t="s">
        <v>101</v>
      </c>
      <c r="AR2" s="163"/>
    </row>
    <row r="3" spans="1:44" ht="96" customHeight="1" x14ac:dyDescent="0.25">
      <c r="A3" s="346" t="s">
        <v>175</v>
      </c>
      <c r="B3" s="288"/>
      <c r="C3" s="288"/>
      <c r="D3" s="288"/>
      <c r="E3" s="288"/>
      <c r="F3" s="288"/>
      <c r="G3" s="288"/>
      <c r="H3" s="288"/>
      <c r="I3" s="288"/>
      <c r="J3" s="288"/>
      <c r="K3" s="288"/>
      <c r="U3" s="161" t="e">
        <f>IF(#REF!="No",1)+IF(#REF!="",1)+IF(#REF!="Yes",7)</f>
        <v>#REF!</v>
      </c>
      <c r="V3" s="161">
        <f>COUNTA(E14:F14)</f>
        <v>0</v>
      </c>
      <c r="W3" s="161" t="e">
        <f>V3/U3</f>
        <v>#REF!</v>
      </c>
    </row>
    <row r="4" spans="1:44" ht="24.75" customHeight="1" x14ac:dyDescent="0.25">
      <c r="A4" s="208" t="s">
        <v>326</v>
      </c>
      <c r="B4" s="208" t="s">
        <v>84</v>
      </c>
      <c r="C4" s="208" t="s">
        <v>85</v>
      </c>
      <c r="D4" s="208" t="s">
        <v>96</v>
      </c>
      <c r="E4" s="306" t="s">
        <v>86</v>
      </c>
      <c r="F4" s="306"/>
      <c r="G4" s="306"/>
      <c r="H4" s="306"/>
      <c r="I4" s="306"/>
      <c r="J4" s="306"/>
      <c r="K4" s="306"/>
    </row>
    <row r="5" spans="1:44" ht="7.5" customHeight="1" x14ac:dyDescent="0.25">
      <c r="A5" s="351"/>
      <c r="B5" s="352"/>
      <c r="C5" s="352"/>
      <c r="D5" s="352"/>
      <c r="E5" s="352"/>
      <c r="F5" s="352"/>
      <c r="G5" s="352"/>
      <c r="H5" s="352"/>
      <c r="I5" s="352"/>
      <c r="J5" s="352"/>
      <c r="K5" s="352"/>
    </row>
    <row r="6" spans="1:44" ht="7.5" customHeight="1" x14ac:dyDescent="0.25">
      <c r="A6" s="351"/>
      <c r="B6" s="352"/>
      <c r="C6" s="352"/>
      <c r="D6" s="352"/>
      <c r="E6" s="352"/>
      <c r="F6" s="352"/>
      <c r="G6" s="352"/>
      <c r="H6" s="352"/>
      <c r="I6" s="352"/>
      <c r="J6" s="352"/>
      <c r="K6" s="352"/>
    </row>
    <row r="7" spans="1:44" ht="120.75" customHeight="1" x14ac:dyDescent="0.25">
      <c r="A7" s="184" t="s">
        <v>242</v>
      </c>
      <c r="B7" s="180" t="s">
        <v>373</v>
      </c>
      <c r="C7" s="183" t="s">
        <v>93</v>
      </c>
      <c r="D7" s="69" t="s">
        <v>172</v>
      </c>
      <c r="E7" s="347"/>
      <c r="F7" s="347"/>
      <c r="G7" s="347"/>
      <c r="H7" s="347"/>
      <c r="I7" s="347"/>
      <c r="J7" s="347"/>
      <c r="K7" s="347"/>
    </row>
    <row r="8" spans="1:44" ht="7.5" customHeight="1" x14ac:dyDescent="0.25">
      <c r="A8" s="351"/>
      <c r="B8" s="352"/>
      <c r="C8" s="352"/>
      <c r="D8" s="352"/>
      <c r="E8" s="352"/>
      <c r="F8" s="352"/>
      <c r="G8" s="352"/>
      <c r="H8" s="352"/>
      <c r="I8" s="352"/>
      <c r="J8" s="352"/>
      <c r="K8" s="352"/>
    </row>
    <row r="9" spans="1:44" ht="7.5" customHeight="1" x14ac:dyDescent="0.25">
      <c r="A9" s="351"/>
      <c r="B9" s="352"/>
      <c r="C9" s="352"/>
      <c r="D9" s="352"/>
      <c r="E9" s="352"/>
      <c r="F9" s="352"/>
      <c r="G9" s="352"/>
      <c r="H9" s="352"/>
      <c r="I9" s="352"/>
      <c r="J9" s="352"/>
      <c r="K9" s="352"/>
    </row>
    <row r="10" spans="1:44" x14ac:dyDescent="0.25">
      <c r="A10" s="357"/>
      <c r="B10" s="358"/>
      <c r="C10" s="358"/>
      <c r="D10" s="359"/>
      <c r="E10" s="174" t="s">
        <v>507</v>
      </c>
      <c r="F10" s="306" t="s">
        <v>241</v>
      </c>
      <c r="G10" s="306"/>
      <c r="H10" s="306"/>
      <c r="I10" s="306"/>
      <c r="J10" s="306"/>
      <c r="K10" s="306"/>
    </row>
    <row r="11" spans="1:44" ht="45" customHeight="1" x14ac:dyDescent="0.25">
      <c r="A11" s="271" t="s">
        <v>243</v>
      </c>
      <c r="B11" s="354" t="s">
        <v>508</v>
      </c>
      <c r="C11" s="179" t="s">
        <v>336</v>
      </c>
      <c r="D11" s="69" t="s">
        <v>240</v>
      </c>
      <c r="E11" s="181"/>
      <c r="F11" s="353"/>
      <c r="G11" s="353"/>
      <c r="H11" s="353"/>
      <c r="I11" s="353"/>
      <c r="J11" s="353"/>
      <c r="K11" s="353"/>
    </row>
    <row r="12" spans="1:44" ht="45" customHeight="1" x14ac:dyDescent="0.25">
      <c r="A12" s="272"/>
      <c r="B12" s="355"/>
      <c r="C12" s="179" t="s">
        <v>374</v>
      </c>
      <c r="D12" s="69" t="s">
        <v>240</v>
      </c>
      <c r="E12" s="181"/>
      <c r="F12" s="353"/>
      <c r="G12" s="353"/>
      <c r="H12" s="353"/>
      <c r="I12" s="353"/>
      <c r="J12" s="353"/>
      <c r="K12" s="353"/>
    </row>
    <row r="13" spans="1:44" ht="45" customHeight="1" x14ac:dyDescent="0.25">
      <c r="A13" s="272"/>
      <c r="B13" s="355"/>
      <c r="C13" s="179" t="s">
        <v>375</v>
      </c>
      <c r="D13" s="69" t="s">
        <v>240</v>
      </c>
      <c r="E13" s="181"/>
      <c r="F13" s="353"/>
      <c r="G13" s="353"/>
      <c r="H13" s="353"/>
      <c r="I13" s="353"/>
      <c r="J13" s="353"/>
      <c r="K13" s="353"/>
    </row>
    <row r="14" spans="1:44" ht="45" customHeight="1" x14ac:dyDescent="0.25">
      <c r="A14" s="274"/>
      <c r="B14" s="356"/>
      <c r="C14" s="179" t="s">
        <v>376</v>
      </c>
      <c r="D14" s="69" t="s">
        <v>240</v>
      </c>
      <c r="E14" s="181"/>
      <c r="F14" s="353"/>
      <c r="G14" s="353"/>
      <c r="H14" s="353"/>
      <c r="I14" s="353"/>
      <c r="J14" s="353"/>
      <c r="K14" s="353"/>
    </row>
    <row r="15" spans="1:44" ht="16.5" customHeight="1" x14ac:dyDescent="0.25">
      <c r="A15" s="168"/>
      <c r="B15" s="168"/>
      <c r="C15" s="168"/>
      <c r="D15" s="168"/>
      <c r="E15" s="168"/>
      <c r="F15" s="168"/>
      <c r="G15" s="168"/>
      <c r="H15" s="168"/>
    </row>
    <row r="16" spans="1:44" ht="25.5" customHeight="1" x14ac:dyDescent="0.25">
      <c r="A16" s="168"/>
      <c r="B16" s="168"/>
      <c r="C16" s="168"/>
      <c r="D16" s="168"/>
      <c r="E16" s="174">
        <v>2019</v>
      </c>
      <c r="F16" s="174">
        <v>2020</v>
      </c>
      <c r="G16" s="174">
        <v>2021</v>
      </c>
      <c r="H16" s="196">
        <v>2022</v>
      </c>
      <c r="I16" s="196">
        <v>2023</v>
      </c>
      <c r="J16" s="196">
        <v>2024</v>
      </c>
      <c r="K16" s="208" t="s">
        <v>95</v>
      </c>
    </row>
    <row r="17" spans="1:11" ht="45" customHeight="1" x14ac:dyDescent="0.25">
      <c r="A17" s="348" t="s">
        <v>253</v>
      </c>
      <c r="B17" s="360" t="s">
        <v>382</v>
      </c>
      <c r="C17" s="179" t="s">
        <v>377</v>
      </c>
      <c r="D17" s="69" t="s">
        <v>172</v>
      </c>
      <c r="E17" s="255"/>
      <c r="F17" s="213"/>
      <c r="G17" s="213"/>
      <c r="H17" s="213"/>
      <c r="I17" s="213"/>
      <c r="J17" s="213"/>
      <c r="K17" s="182">
        <f>SUM(E17:J17)</f>
        <v>0</v>
      </c>
    </row>
    <row r="18" spans="1:11" ht="45" customHeight="1" x14ac:dyDescent="0.25">
      <c r="A18" s="349"/>
      <c r="B18" s="360"/>
      <c r="C18" s="179" t="s">
        <v>378</v>
      </c>
      <c r="D18" s="69" t="s">
        <v>172</v>
      </c>
      <c r="E18" s="255"/>
      <c r="F18" s="213"/>
      <c r="G18" s="213"/>
      <c r="H18" s="213"/>
      <c r="I18" s="213"/>
      <c r="J18" s="213"/>
      <c r="K18" s="182">
        <f>SUM(E18:J18)</f>
        <v>0</v>
      </c>
    </row>
    <row r="19" spans="1:11" ht="45" customHeight="1" x14ac:dyDescent="0.25">
      <c r="A19" s="349"/>
      <c r="B19" s="360"/>
      <c r="C19" s="179" t="s">
        <v>379</v>
      </c>
      <c r="D19" s="69" t="s">
        <v>172</v>
      </c>
      <c r="E19" s="255"/>
      <c r="F19" s="213"/>
      <c r="G19" s="213"/>
      <c r="H19" s="213"/>
      <c r="I19" s="213"/>
      <c r="J19" s="213"/>
      <c r="K19" s="182">
        <f>SUM(E19:J19)</f>
        <v>0</v>
      </c>
    </row>
    <row r="20" spans="1:11" ht="45" customHeight="1" x14ac:dyDescent="0.25">
      <c r="A20" s="349"/>
      <c r="B20" s="360"/>
      <c r="C20" s="209" t="s">
        <v>380</v>
      </c>
      <c r="D20" s="69" t="s">
        <v>172</v>
      </c>
      <c r="E20" s="255"/>
      <c r="F20" s="213"/>
      <c r="G20" s="213"/>
      <c r="H20" s="213"/>
      <c r="I20" s="213"/>
      <c r="J20" s="213"/>
      <c r="K20" s="182">
        <f t="shared" ref="K20:K21" si="0">SUM(E20:J20)</f>
        <v>0</v>
      </c>
    </row>
    <row r="21" spans="1:11" ht="45" customHeight="1" x14ac:dyDescent="0.25">
      <c r="A21" s="349"/>
      <c r="B21" s="360"/>
      <c r="C21" s="209" t="s">
        <v>381</v>
      </c>
      <c r="D21" s="69" t="s">
        <v>172</v>
      </c>
      <c r="E21" s="255"/>
      <c r="F21" s="213"/>
      <c r="G21" s="213"/>
      <c r="H21" s="213"/>
      <c r="I21" s="213"/>
      <c r="J21" s="213"/>
      <c r="K21" s="182">
        <f t="shared" si="0"/>
        <v>0</v>
      </c>
    </row>
    <row r="22" spans="1:11" ht="72.75" customHeight="1" x14ac:dyDescent="0.25">
      <c r="A22" s="350"/>
      <c r="B22" s="252" t="s">
        <v>510</v>
      </c>
      <c r="C22" s="347"/>
      <c r="D22" s="347"/>
      <c r="E22" s="347"/>
      <c r="F22" s="347"/>
      <c r="G22" s="347"/>
      <c r="H22" s="347"/>
      <c r="I22" s="347"/>
      <c r="J22" s="347"/>
      <c r="K22" s="347"/>
    </row>
  </sheetData>
  <sheetProtection algorithmName="SHA-512" hashValue="wph2gMGsL+o8lv5IYCVm2QUgpELdJ9Q8UFBmZLQqwmMPx9jQ1IwmchtA77u/cxUubzUVvVcksyIhwNGZYD6mMw==" saltValue="B7wDGRuAW4D4mFFZ+FP8lw==" spinCount="100000" sheet="1" objects="1" scenarios="1" selectLockedCells="1"/>
  <mergeCells count="21">
    <mergeCell ref="C22:K22"/>
    <mergeCell ref="A17:A22"/>
    <mergeCell ref="A5:K5"/>
    <mergeCell ref="A6:K6"/>
    <mergeCell ref="E7:K7"/>
    <mergeCell ref="A8:K8"/>
    <mergeCell ref="A9:K9"/>
    <mergeCell ref="F11:K11"/>
    <mergeCell ref="A11:A14"/>
    <mergeCell ref="B11:B14"/>
    <mergeCell ref="A10:D10"/>
    <mergeCell ref="B17:B21"/>
    <mergeCell ref="F12:K12"/>
    <mergeCell ref="F13:K13"/>
    <mergeCell ref="F14:K14"/>
    <mergeCell ref="F10:K10"/>
    <mergeCell ref="A1:B2"/>
    <mergeCell ref="C1:K1"/>
    <mergeCell ref="C2:K2"/>
    <mergeCell ref="A3:K3"/>
    <mergeCell ref="E4:K4"/>
  </mergeCells>
  <conditionalFormatting sqref="C2">
    <cfRule type="dataBar" priority="9">
      <dataBar>
        <cfvo type="num" val="0"/>
        <cfvo type="num" val="1"/>
        <color rgb="FF00B050"/>
      </dataBar>
      <extLst>
        <ext xmlns:x14="http://schemas.microsoft.com/office/spreadsheetml/2009/9/main" uri="{B025F937-C7B1-47D3-B67F-A62EFF666E3E}">
          <x14:id>{BE2EB6A1-F4FE-43FE-9B06-5F9AC61B2937}</x14:id>
        </ext>
      </extLst>
    </cfRule>
  </conditionalFormatting>
  <conditionalFormatting sqref="K17:K21 E17:G21">
    <cfRule type="expression" dxfId="76" priority="8">
      <formula>#REF!="No"</formula>
    </cfRule>
  </conditionalFormatting>
  <conditionalFormatting sqref="F11:F14">
    <cfRule type="expression" dxfId="75" priority="6">
      <formula>E11&lt;1</formula>
    </cfRule>
  </conditionalFormatting>
  <conditionalFormatting sqref="H17:H21">
    <cfRule type="expression" dxfId="74" priority="5">
      <formula>#REF!="No"</formula>
    </cfRule>
  </conditionalFormatting>
  <conditionalFormatting sqref="I17:I21">
    <cfRule type="expression" dxfId="73" priority="4">
      <formula>#REF!="No"</formula>
    </cfRule>
  </conditionalFormatting>
  <conditionalFormatting sqref="J17:J21">
    <cfRule type="expression" dxfId="72" priority="3">
      <formula>#REF!="No"</formula>
    </cfRule>
  </conditionalFormatting>
  <dataValidations count="1">
    <dataValidation type="list" allowBlank="1" showInputMessage="1" showErrorMessage="1" sqref="E7" xr:uid="{7C29EFAF-5A37-4ED1-A8BE-AED99F7E398F}">
      <formula1>"Yes, No"</formula1>
    </dataValidation>
  </dataValidations>
  <pageMargins left="0.70866141732283472" right="0.70866141732283472" top="0.74803149606299213" bottom="0.74803149606299213" header="0.31496062992125984" footer="0.31496062992125984"/>
  <pageSetup paperSize="9" scale="66" orientation="landscape" r:id="rId1"/>
  <extLst>
    <ext xmlns:x14="http://schemas.microsoft.com/office/spreadsheetml/2009/9/main" uri="{78C0D931-6437-407d-A8EE-F0AAD7539E65}">
      <x14:conditionalFormattings>
        <x14:conditionalFormatting xmlns:xm="http://schemas.microsoft.com/office/excel/2006/main">
          <x14:cfRule type="dataBar" id="{BE2EB6A1-F4FE-43FE-9B06-5F9AC61B2937}">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C9C4-5238-4BE9-A9FE-40265B14C6B7}">
  <sheetPr codeName="Sheet9">
    <tabColor theme="8" tint="0.39997558519241921"/>
    <pageSetUpPr fitToPage="1"/>
  </sheetPr>
  <dimension ref="A1:Y9"/>
  <sheetViews>
    <sheetView zoomScaleNormal="100" zoomScaleSheetLayoutView="80" workbookViewId="0">
      <pane ySplit="4" topLeftCell="A5" activePane="bottomLeft" state="frozen"/>
      <selection pane="bottomLeft" activeCell="E6" sqref="E6:G6"/>
    </sheetView>
  </sheetViews>
  <sheetFormatPr defaultColWidth="37.140625" defaultRowHeight="15" x14ac:dyDescent="0.25"/>
  <cols>
    <col min="1" max="1" width="10.28515625" style="156" customWidth="1"/>
    <col min="2" max="2" width="58.85546875" style="155" customWidth="1"/>
    <col min="3" max="3" width="29.7109375" style="155" customWidth="1"/>
    <col min="4" max="4" width="13.85546875" style="155" customWidth="1"/>
    <col min="5" max="7" width="21.28515625" style="160" customWidth="1"/>
    <col min="8" max="10" width="37.140625" style="156"/>
    <col min="11" max="15" width="0" style="156" hidden="1" customWidth="1"/>
    <col min="16" max="22" width="37.140625" style="156"/>
    <col min="23" max="25" width="0" style="156" hidden="1" customWidth="1"/>
    <col min="26" max="16384" width="37.140625" style="156"/>
  </cols>
  <sheetData>
    <row r="1" spans="1:25" ht="23.25" customHeight="1" x14ac:dyDescent="0.25">
      <c r="A1" s="282" t="s">
        <v>197</v>
      </c>
      <c r="B1" s="284"/>
      <c r="C1" s="284" t="s">
        <v>102</v>
      </c>
      <c r="D1" s="284"/>
      <c r="E1" s="284"/>
      <c r="F1" s="284"/>
      <c r="G1" s="284"/>
      <c r="W1" s="162"/>
      <c r="X1" s="162"/>
    </row>
    <row r="2" spans="1:25" ht="23.25" x14ac:dyDescent="0.25">
      <c r="A2" s="284"/>
      <c r="B2" s="284"/>
      <c r="C2" s="285">
        <f>IFERROR(N2,0)</f>
        <v>0</v>
      </c>
      <c r="D2" s="285"/>
      <c r="E2" s="285"/>
      <c r="F2" s="285"/>
      <c r="G2" s="285"/>
      <c r="L2" s="156">
        <f>IF(E6="NA",2,4)</f>
        <v>4</v>
      </c>
      <c r="M2" s="156">
        <f>IF(E6="Yes",COUNTA(E6,E7,E8,E9),IF(E6="NA",COUNTA(E6,E9),0))</f>
        <v>0</v>
      </c>
      <c r="N2" s="163">
        <f>M2/L2</f>
        <v>0</v>
      </c>
      <c r="W2" s="161" t="s">
        <v>95</v>
      </c>
      <c r="X2" s="161" t="s">
        <v>92</v>
      </c>
      <c r="Y2" s="161" t="s">
        <v>101</v>
      </c>
    </row>
    <row r="3" spans="1:25" ht="96" customHeight="1" x14ac:dyDescent="0.25">
      <c r="A3" s="300" t="s">
        <v>175</v>
      </c>
      <c r="B3" s="301"/>
      <c r="C3" s="301"/>
      <c r="D3" s="301"/>
      <c r="E3" s="301"/>
      <c r="F3" s="301"/>
      <c r="G3" s="302"/>
      <c r="W3" s="161" t="e">
        <f>IF(#REF!="No",1)+IF(#REF!="",1)+IF(#REF!="Yes",7)</f>
        <v>#REF!</v>
      </c>
      <c r="X3" s="161">
        <f>COUNTA(E5:G9)</f>
        <v>0</v>
      </c>
      <c r="Y3" s="161" t="e">
        <f>X3/W3</f>
        <v>#REF!</v>
      </c>
    </row>
    <row r="4" spans="1:25" ht="25.5" x14ac:dyDescent="0.25">
      <c r="A4" s="133" t="s">
        <v>326</v>
      </c>
      <c r="B4" s="133" t="s">
        <v>84</v>
      </c>
      <c r="C4" s="133" t="s">
        <v>85</v>
      </c>
      <c r="D4" s="133" t="s">
        <v>96</v>
      </c>
      <c r="E4" s="306" t="s">
        <v>86</v>
      </c>
      <c r="F4" s="306"/>
      <c r="G4" s="306"/>
    </row>
    <row r="5" spans="1:25" ht="155.1" customHeight="1" x14ac:dyDescent="0.25">
      <c r="A5" s="362" t="s">
        <v>191</v>
      </c>
      <c r="B5" s="362"/>
      <c r="C5" s="362"/>
      <c r="D5" s="362"/>
      <c r="E5" s="362"/>
      <c r="F5" s="362"/>
      <c r="G5" s="362"/>
    </row>
    <row r="6" spans="1:25" ht="70.5" customHeight="1" x14ac:dyDescent="0.25">
      <c r="A6" s="134" t="s">
        <v>450</v>
      </c>
      <c r="B6" s="129" t="s">
        <v>186</v>
      </c>
      <c r="C6" s="130" t="s">
        <v>183</v>
      </c>
      <c r="D6" s="116" t="s">
        <v>181</v>
      </c>
      <c r="E6" s="363"/>
      <c r="F6" s="363"/>
      <c r="G6" s="363"/>
    </row>
    <row r="7" spans="1:25" ht="112.5" customHeight="1" x14ac:dyDescent="0.25">
      <c r="A7" s="271" t="s">
        <v>451</v>
      </c>
      <c r="B7" s="84" t="s">
        <v>185</v>
      </c>
      <c r="C7" s="132" t="s">
        <v>182</v>
      </c>
      <c r="D7" s="69" t="s">
        <v>181</v>
      </c>
      <c r="E7" s="361"/>
      <c r="F7" s="361"/>
      <c r="G7" s="361"/>
    </row>
    <row r="8" spans="1:25" ht="99.95" customHeight="1" x14ac:dyDescent="0.25">
      <c r="A8" s="274"/>
      <c r="B8" s="93" t="s">
        <v>184</v>
      </c>
      <c r="C8" s="132" t="s">
        <v>87</v>
      </c>
      <c r="D8" s="69" t="s">
        <v>181</v>
      </c>
      <c r="E8" s="361"/>
      <c r="F8" s="361"/>
      <c r="G8" s="361"/>
    </row>
    <row r="9" spans="1:25" ht="99.95" customHeight="1" x14ac:dyDescent="0.25">
      <c r="A9" s="134" t="s">
        <v>452</v>
      </c>
      <c r="B9" s="84" t="s">
        <v>180</v>
      </c>
      <c r="C9" s="132" t="s">
        <v>182</v>
      </c>
      <c r="D9" s="69" t="s">
        <v>181</v>
      </c>
      <c r="E9" s="361"/>
      <c r="F9" s="361"/>
      <c r="G9" s="361"/>
    </row>
  </sheetData>
  <sheetProtection algorithmName="SHA-512" hashValue="jEeRx1Y+XJb2E95tKA/g4teFgOMGWdIeTqRPmzNu5cjRp8FmVMH4snLQNtc1Dvhtfi7h0Lw+SGOiFLfk0c5+xg==" saltValue="pEl8cMmsYXTqvHV36fSqLA==" spinCount="100000" sheet="1" objects="1" scenarios="1" selectLockedCells="1"/>
  <mergeCells count="11">
    <mergeCell ref="E9:G9"/>
    <mergeCell ref="A7:A8"/>
    <mergeCell ref="A1:B2"/>
    <mergeCell ref="C1:G1"/>
    <mergeCell ref="C2:G2"/>
    <mergeCell ref="A3:G3"/>
    <mergeCell ref="E4:G4"/>
    <mergeCell ref="A5:G5"/>
    <mergeCell ref="E6:G6"/>
    <mergeCell ref="E7:G7"/>
    <mergeCell ref="E8:G8"/>
  </mergeCells>
  <conditionalFormatting sqref="E7:G8">
    <cfRule type="expression" dxfId="71" priority="6">
      <formula>$E$6="NA"</formula>
    </cfRule>
  </conditionalFormatting>
  <conditionalFormatting sqref="C2:G2">
    <cfRule type="dataBar" priority="1">
      <dataBar>
        <cfvo type="num" val="0"/>
        <cfvo type="num" val="1"/>
        <color rgb="FF00B050"/>
      </dataBar>
      <extLst>
        <ext xmlns:x14="http://schemas.microsoft.com/office/spreadsheetml/2009/9/main" uri="{B025F937-C7B1-47D3-B67F-A62EFF666E3E}">
          <x14:id>{61033500-A82D-40C0-A518-E8A41F51AA8D}</x14:id>
        </ext>
      </extLst>
    </cfRule>
  </conditionalFormatting>
  <dataValidations count="2">
    <dataValidation type="list" allowBlank="1" showInputMessage="1" showErrorMessage="1" sqref="E9:G9 E7:G7" xr:uid="{DABC7298-1FDE-4C03-AFBD-1EB88838C339}">
      <formula1>"Yes, No, NA"</formula1>
    </dataValidation>
    <dataValidation type="list" allowBlank="1" showInputMessage="1" showErrorMessage="1" sqref="E6:G6" xr:uid="{D3233A8B-F03F-44B8-A568-E420E54B9E15}">
      <formula1>"Yes, NA"</formula1>
    </dataValidation>
  </dataValidations>
  <pageMargins left="0.70866141732283472" right="0.70866141732283472" top="0.74803149606299213" bottom="0.74803149606299213" header="0.31496062992125984" footer="0.31496062992125984"/>
  <pageSetup paperSize="9" scale="66" orientation="landscape" r:id="rId1"/>
  <extLst>
    <ext xmlns:x14="http://schemas.microsoft.com/office/spreadsheetml/2009/9/main" uri="{78C0D931-6437-407d-A8EE-F0AAD7539E65}">
      <x14:conditionalFormattings>
        <x14:conditionalFormatting xmlns:xm="http://schemas.microsoft.com/office/excel/2006/main">
          <x14:cfRule type="dataBar" id="{61033500-A82D-40C0-A518-E8A41F51AA8D}">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B127-03F4-4810-BE15-E928B7C1CEA6}">
  <sheetPr codeName="Sheet11">
    <tabColor theme="8" tint="0.39997558519241921"/>
    <pageSetUpPr fitToPage="1"/>
  </sheetPr>
  <dimension ref="A1:Y9"/>
  <sheetViews>
    <sheetView zoomScaleNormal="100" zoomScaleSheetLayoutView="80" workbookViewId="0">
      <pane ySplit="4" topLeftCell="A6" activePane="bottomLeft" state="frozen"/>
      <selection pane="bottomLeft" activeCell="E6" sqref="E6:G6"/>
    </sheetView>
  </sheetViews>
  <sheetFormatPr defaultColWidth="37.140625" defaultRowHeight="15" x14ac:dyDescent="0.25"/>
  <cols>
    <col min="1" max="1" width="10.28515625" style="156" customWidth="1"/>
    <col min="2" max="2" width="58.85546875" style="155" customWidth="1"/>
    <col min="3" max="3" width="29.7109375" style="155" customWidth="1"/>
    <col min="4" max="4" width="13.85546875" style="155" customWidth="1"/>
    <col min="5" max="7" width="21.28515625" style="160" customWidth="1"/>
    <col min="8" max="10" width="37.140625" style="156"/>
    <col min="11" max="15" width="0" style="156" hidden="1" customWidth="1"/>
    <col min="16" max="22" width="37.140625" style="156"/>
    <col min="23" max="25" width="0" style="156" hidden="1" customWidth="1"/>
    <col min="26" max="16384" width="37.140625" style="156"/>
  </cols>
  <sheetData>
    <row r="1" spans="1:25" ht="23.25" customHeight="1" x14ac:dyDescent="0.25">
      <c r="A1" s="282" t="s">
        <v>198</v>
      </c>
      <c r="B1" s="284"/>
      <c r="C1" s="284" t="s">
        <v>102</v>
      </c>
      <c r="D1" s="284"/>
      <c r="E1" s="284"/>
      <c r="F1" s="284"/>
      <c r="G1" s="284"/>
      <c r="W1" s="162"/>
      <c r="X1" s="162"/>
    </row>
    <row r="2" spans="1:25" ht="23.25" x14ac:dyDescent="0.25">
      <c r="A2" s="284"/>
      <c r="B2" s="284"/>
      <c r="C2" s="285">
        <f>IFERROR(N2,0)</f>
        <v>0</v>
      </c>
      <c r="D2" s="285"/>
      <c r="E2" s="285"/>
      <c r="F2" s="285"/>
      <c r="G2" s="285"/>
      <c r="L2" s="156">
        <f>IF(E6="Yes",3,2)</f>
        <v>2</v>
      </c>
      <c r="M2" s="156">
        <f>IF(E6="Yes",COUNTA(E6,E7,E9),COUNTA(E6,E9))</f>
        <v>0</v>
      </c>
      <c r="N2" s="163">
        <f>M2/L2</f>
        <v>0</v>
      </c>
      <c r="W2" s="161" t="s">
        <v>95</v>
      </c>
      <c r="X2" s="161" t="s">
        <v>92</v>
      </c>
      <c r="Y2" s="161" t="s">
        <v>101</v>
      </c>
    </row>
    <row r="3" spans="1:25" ht="96" customHeight="1" x14ac:dyDescent="0.25">
      <c r="A3" s="300" t="s">
        <v>175</v>
      </c>
      <c r="B3" s="301"/>
      <c r="C3" s="301"/>
      <c r="D3" s="301"/>
      <c r="E3" s="301"/>
      <c r="F3" s="301"/>
      <c r="G3" s="302"/>
      <c r="W3" s="161" t="e">
        <f>IF(#REF!="No",1)+IF(#REF!="",1)+IF(#REF!="Yes",7)</f>
        <v>#REF!</v>
      </c>
      <c r="X3" s="161">
        <f>COUNTA(#REF!)</f>
        <v>1</v>
      </c>
      <c r="Y3" s="161" t="e">
        <f>X3/W3</f>
        <v>#REF!</v>
      </c>
    </row>
    <row r="4" spans="1:25" ht="25.5" x14ac:dyDescent="0.25">
      <c r="A4" s="128" t="s">
        <v>326</v>
      </c>
      <c r="B4" s="128" t="s">
        <v>84</v>
      </c>
      <c r="C4" s="128" t="s">
        <v>85</v>
      </c>
      <c r="D4" s="128" t="s">
        <v>96</v>
      </c>
      <c r="E4" s="306" t="s">
        <v>86</v>
      </c>
      <c r="F4" s="306"/>
      <c r="G4" s="306"/>
    </row>
    <row r="5" spans="1:25" ht="99.95" customHeight="1" x14ac:dyDescent="0.25">
      <c r="A5" s="368" t="s">
        <v>187</v>
      </c>
      <c r="B5" s="369"/>
      <c r="C5" s="369"/>
      <c r="D5" s="369"/>
      <c r="E5" s="369"/>
      <c r="F5" s="369"/>
      <c r="G5" s="370"/>
    </row>
    <row r="6" spans="1:25" ht="269.10000000000002" customHeight="1" x14ac:dyDescent="0.25">
      <c r="A6" s="271" t="s">
        <v>193</v>
      </c>
      <c r="B6" s="84" t="s">
        <v>189</v>
      </c>
      <c r="C6" s="137" t="s">
        <v>188</v>
      </c>
      <c r="D6" s="219" t="s">
        <v>181</v>
      </c>
      <c r="E6" s="365"/>
      <c r="F6" s="366"/>
      <c r="G6" s="367"/>
    </row>
    <row r="7" spans="1:25" ht="99.95" customHeight="1" x14ac:dyDescent="0.25">
      <c r="A7" s="274"/>
      <c r="B7" s="84" t="s">
        <v>184</v>
      </c>
      <c r="C7" s="137" t="s">
        <v>87</v>
      </c>
      <c r="D7" s="69" t="s">
        <v>181</v>
      </c>
      <c r="E7" s="371"/>
      <c r="F7" s="372"/>
      <c r="G7" s="373"/>
    </row>
    <row r="8" spans="1:25" ht="207.95" customHeight="1" x14ac:dyDescent="0.25">
      <c r="A8" s="364" t="s">
        <v>453</v>
      </c>
      <c r="B8" s="364"/>
      <c r="C8" s="364"/>
      <c r="D8" s="364"/>
      <c r="E8" s="364"/>
      <c r="F8" s="364"/>
      <c r="G8" s="364"/>
    </row>
    <row r="9" spans="1:25" ht="99.95" customHeight="1" x14ac:dyDescent="0.25">
      <c r="A9" s="122" t="s">
        <v>193</v>
      </c>
      <c r="B9" s="84" t="s">
        <v>190</v>
      </c>
      <c r="C9" s="137" t="s">
        <v>93</v>
      </c>
      <c r="D9" s="69" t="s">
        <v>181</v>
      </c>
      <c r="E9" s="365"/>
      <c r="F9" s="366"/>
      <c r="G9" s="367"/>
    </row>
  </sheetData>
  <sheetProtection algorithmName="SHA-512" hashValue="ATDm8NuCRWF5Nbk9r32YrLsieSBxtcdjF8yVJiPXw1rh+pWpx8qOQvF++l4s+1woik6nCgnQ3qBxXziuiIIe/A==" saltValue="LHDdS84jndJ/4J8ZvokEaw==" spinCount="100000" sheet="1" objects="1" scenarios="1" selectLockedCells="1"/>
  <mergeCells count="11">
    <mergeCell ref="E4:G4"/>
    <mergeCell ref="A1:B2"/>
    <mergeCell ref="C1:G1"/>
    <mergeCell ref="C2:G2"/>
    <mergeCell ref="A3:G3"/>
    <mergeCell ref="A8:G8"/>
    <mergeCell ref="E9:G9"/>
    <mergeCell ref="A5:G5"/>
    <mergeCell ref="E6:G6"/>
    <mergeCell ref="E7:G7"/>
    <mergeCell ref="A6:A7"/>
  </mergeCells>
  <conditionalFormatting sqref="E7:G7">
    <cfRule type="expression" dxfId="70" priority="3">
      <formula>$E$6="None"</formula>
    </cfRule>
  </conditionalFormatting>
  <conditionalFormatting sqref="C2:G2">
    <cfRule type="dataBar" priority="1">
      <dataBar>
        <cfvo type="num" val="0"/>
        <cfvo type="num" val="1"/>
        <color rgb="FF00B050"/>
      </dataBar>
      <extLst>
        <ext xmlns:x14="http://schemas.microsoft.com/office/spreadsheetml/2009/9/main" uri="{B025F937-C7B1-47D3-B67F-A62EFF666E3E}">
          <x14:id>{A96ECED9-7A0F-45F8-870C-A166AB1972D4}</x14:id>
        </ext>
      </extLst>
    </cfRule>
  </conditionalFormatting>
  <dataValidations count="2">
    <dataValidation type="list" allowBlank="1" showInputMessage="1" showErrorMessage="1" sqref="E9:G9" xr:uid="{4393BD6A-1EF1-47DF-AB08-FAD75ED93868}">
      <formula1>"Yes, No"</formula1>
    </dataValidation>
    <dataValidation type="list" allowBlank="1" showInputMessage="1" showErrorMessage="1" sqref="E6:G6" xr:uid="{9AE34B9F-2354-4E5E-9D50-AB00FB531405}">
      <formula1>"Yes, None"</formula1>
    </dataValidation>
  </dataValidations>
  <pageMargins left="0.70866141732283472" right="0.70866141732283472" top="0.74803149606299213" bottom="0.74803149606299213" header="0.31496062992125984" footer="0.31496062992125984"/>
  <pageSetup paperSize="9" scale="53" orientation="landscape" r:id="rId1"/>
  <extLst>
    <ext xmlns:x14="http://schemas.microsoft.com/office/spreadsheetml/2009/9/main" uri="{78C0D931-6437-407d-A8EE-F0AAD7539E65}">
      <x14:conditionalFormattings>
        <x14:conditionalFormatting xmlns:xm="http://schemas.microsoft.com/office/excel/2006/main">
          <x14:cfRule type="dataBar" id="{A96ECED9-7A0F-45F8-870C-A166AB1972D4}">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66C4-3D7B-4A35-A89F-57664DEDBD6C}">
  <sheetPr codeName="Sheet13">
    <tabColor rgb="FFFFC000"/>
    <pageSetUpPr fitToPage="1"/>
  </sheetPr>
  <dimension ref="A1:Z5"/>
  <sheetViews>
    <sheetView topLeftCell="B1" zoomScale="110" zoomScaleNormal="110" workbookViewId="0">
      <pane ySplit="2" topLeftCell="A3" activePane="bottomLeft" state="frozen"/>
      <selection activeCell="B32" sqref="B32"/>
      <selection pane="bottomLeft" activeCell="E5" sqref="E5:H5"/>
    </sheetView>
  </sheetViews>
  <sheetFormatPr defaultColWidth="9.140625" defaultRowHeight="15" x14ac:dyDescent="0.25"/>
  <cols>
    <col min="1" max="1" width="9.7109375" style="159" bestFit="1" customWidth="1"/>
    <col min="2" max="2" width="64.5703125" style="155" customWidth="1"/>
    <col min="3" max="3" width="42.140625" style="156" customWidth="1"/>
    <col min="4" max="4" width="15.28515625" style="156" customWidth="1"/>
    <col min="5" max="8" width="29.140625" style="156" customWidth="1"/>
    <col min="9" max="9" width="5.140625" style="157" customWidth="1"/>
    <col min="10" max="23" width="9.140625" style="157"/>
    <col min="24" max="26" width="0" style="157" hidden="1" customWidth="1"/>
    <col min="27" max="16384" width="9.140625" style="157"/>
  </cols>
  <sheetData>
    <row r="1" spans="1:26" ht="23.25" customHeight="1" x14ac:dyDescent="0.25">
      <c r="A1" s="332" t="s">
        <v>357</v>
      </c>
      <c r="B1" s="326"/>
      <c r="C1" s="326"/>
      <c r="D1" s="326"/>
      <c r="E1" s="325" t="s">
        <v>102</v>
      </c>
      <c r="F1" s="326"/>
      <c r="G1" s="326"/>
      <c r="H1" s="327"/>
      <c r="X1" s="158" t="s">
        <v>95</v>
      </c>
      <c r="Y1" s="158" t="s">
        <v>92</v>
      </c>
      <c r="Z1" s="158" t="s">
        <v>101</v>
      </c>
    </row>
    <row r="2" spans="1:26" ht="24" thickBot="1" x14ac:dyDescent="0.3">
      <c r="A2" s="333"/>
      <c r="B2" s="334"/>
      <c r="C2" s="334"/>
      <c r="D2" s="334"/>
      <c r="E2" s="323">
        <f>COUNTA(E5:H5)/COUNTA(B5:B5)</f>
        <v>0</v>
      </c>
      <c r="F2" s="323"/>
      <c r="G2" s="323"/>
      <c r="H2" s="324"/>
      <c r="X2" s="158">
        <v>4</v>
      </c>
      <c r="Y2" s="158">
        <f>COUNTA(#REF!,#REF!,#REF!,#REF!)</f>
        <v>4</v>
      </c>
      <c r="Z2" s="158">
        <f>Y2/X2</f>
        <v>1</v>
      </c>
    </row>
    <row r="3" spans="1:26" ht="94.5" customHeight="1" x14ac:dyDescent="0.25">
      <c r="A3" s="286" t="s">
        <v>175</v>
      </c>
      <c r="B3" s="286"/>
      <c r="C3" s="286"/>
      <c r="D3" s="286"/>
      <c r="E3" s="286"/>
      <c r="F3" s="286"/>
      <c r="G3" s="286"/>
      <c r="H3" s="286"/>
    </row>
    <row r="4" spans="1:26" ht="25.5" x14ac:dyDescent="0.25">
      <c r="A4" s="201" t="s">
        <v>326</v>
      </c>
      <c r="B4" s="201" t="s">
        <v>84</v>
      </c>
      <c r="C4" s="201" t="s">
        <v>85</v>
      </c>
      <c r="D4" s="201" t="s">
        <v>96</v>
      </c>
      <c r="E4" s="306" t="s">
        <v>86</v>
      </c>
      <c r="F4" s="306"/>
      <c r="G4" s="306"/>
      <c r="H4" s="306"/>
    </row>
    <row r="5" spans="1:26" ht="109.5" customHeight="1" x14ac:dyDescent="0.25">
      <c r="A5" s="203" t="s">
        <v>358</v>
      </c>
      <c r="B5" s="178" t="s">
        <v>486</v>
      </c>
      <c r="C5" s="202" t="s">
        <v>87</v>
      </c>
      <c r="D5" s="120" t="s">
        <v>235</v>
      </c>
      <c r="E5" s="374"/>
      <c r="F5" s="375"/>
      <c r="G5" s="375"/>
      <c r="H5" s="376"/>
    </row>
  </sheetData>
  <sheetProtection algorithmName="SHA-512" hashValue="AhIPsCXFatPmWnHot7dodsMvfsSyA1xEZ1u+BHa6oyLY08Ntgtdx/sT9ySpfSNcaU2Q7bWBGm5bDYWvi+qgieg==" saltValue="fGXcH6he5sSsBFvPePWCcg==" spinCount="100000" sheet="1" objects="1" scenarios="1" selectLockedCells="1"/>
  <dataConsolidate link="1"/>
  <mergeCells count="6">
    <mergeCell ref="E5:H5"/>
    <mergeCell ref="A1:D2"/>
    <mergeCell ref="E1:H1"/>
    <mergeCell ref="E2:H2"/>
    <mergeCell ref="A3:H3"/>
    <mergeCell ref="E4:H4"/>
  </mergeCells>
  <conditionalFormatting sqref="E2">
    <cfRule type="dataBar" priority="1">
      <dataBar>
        <cfvo type="num" val="0"/>
        <cfvo type="num" val="1"/>
        <color rgb="FF00B050"/>
      </dataBar>
      <extLst>
        <ext xmlns:x14="http://schemas.microsoft.com/office/spreadsheetml/2009/9/main" uri="{B025F937-C7B1-47D3-B67F-A62EFF666E3E}">
          <x14:id>{949FC074-6853-4C40-8ACB-C1E089A7A2AE}</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949FC074-6853-4C40-8ACB-C1E089A7A2A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FFC000"/>
  </sheetPr>
  <dimension ref="A1:BA104"/>
  <sheetViews>
    <sheetView zoomScaleNormal="100" zoomScaleSheetLayoutView="70" workbookViewId="0">
      <pane ySplit="2" topLeftCell="A101" activePane="bottomLeft" state="frozen"/>
      <selection activeCell="B32" sqref="B32"/>
      <selection pane="bottomLeft" activeCell="E8" sqref="E8:H20"/>
    </sheetView>
  </sheetViews>
  <sheetFormatPr defaultColWidth="9.140625" defaultRowHeight="15" x14ac:dyDescent="0.25"/>
  <cols>
    <col min="1" max="1" width="9.7109375" style="170" bestFit="1" customWidth="1"/>
    <col min="2" max="2" width="38.28515625" style="171" customWidth="1"/>
    <col min="3" max="3" width="42.140625" style="172" customWidth="1"/>
    <col min="4" max="4" width="18.28515625" style="172" customWidth="1"/>
    <col min="5" max="8" width="29.140625" style="172" customWidth="1"/>
    <col min="9" max="9" width="5.140625" style="169" customWidth="1"/>
    <col min="10" max="37" width="9.140625" style="169" customWidth="1"/>
    <col min="38" max="38" width="9.28515625" style="169" hidden="1" customWidth="1"/>
    <col min="39" max="49" width="9.140625" style="169" hidden="1" customWidth="1"/>
    <col min="50" max="50" width="14.5703125" style="169" hidden="1" customWidth="1"/>
    <col min="51" max="53" width="9.140625" style="169" hidden="1" customWidth="1"/>
    <col min="54" max="16384" width="9.140625" style="169"/>
  </cols>
  <sheetData>
    <row r="1" spans="1:51" ht="32.25" customHeight="1" x14ac:dyDescent="0.25">
      <c r="A1" s="326" t="s">
        <v>236</v>
      </c>
      <c r="B1" s="326"/>
      <c r="C1" s="326"/>
      <c r="D1" s="326"/>
      <c r="E1" s="325" t="s">
        <v>102</v>
      </c>
      <c r="F1" s="326"/>
      <c r="G1" s="326"/>
      <c r="H1" s="327"/>
    </row>
    <row r="2" spans="1:51" ht="32.25" customHeight="1" thickBot="1" x14ac:dyDescent="0.3">
      <c r="A2" s="284"/>
      <c r="B2" s="284"/>
      <c r="C2" s="284"/>
      <c r="D2" s="284"/>
      <c r="E2" s="323">
        <f>IFERROR(AY3,0)</f>
        <v>0</v>
      </c>
      <c r="F2" s="323"/>
      <c r="G2" s="323"/>
      <c r="H2" s="324"/>
      <c r="AW2" s="169" t="s">
        <v>313</v>
      </c>
      <c r="AX2" s="169" t="s">
        <v>314</v>
      </c>
    </row>
    <row r="3" spans="1:51" ht="97.5" customHeight="1" x14ac:dyDescent="0.25">
      <c r="A3" s="300" t="s">
        <v>176</v>
      </c>
      <c r="B3" s="301"/>
      <c r="C3" s="301"/>
      <c r="D3" s="301"/>
      <c r="E3" s="301"/>
      <c r="F3" s="301"/>
      <c r="G3" s="301"/>
      <c r="H3" s="302"/>
      <c r="AN3" s="192"/>
      <c r="AR3" s="192"/>
      <c r="AW3" s="169">
        <f>SUM(AT7:AT13)</f>
        <v>0</v>
      </c>
      <c r="AX3" s="169">
        <f>SUM(AU7:AU13)</f>
        <v>0</v>
      </c>
      <c r="AY3" s="193" t="e">
        <f>AX3/AW3</f>
        <v>#DIV/0!</v>
      </c>
    </row>
    <row r="4" spans="1:51" ht="25.5" x14ac:dyDescent="0.25">
      <c r="A4" s="110" t="s">
        <v>326</v>
      </c>
      <c r="B4" s="72" t="s">
        <v>84</v>
      </c>
      <c r="C4" s="72" t="s">
        <v>85</v>
      </c>
      <c r="D4" s="110" t="s">
        <v>96</v>
      </c>
      <c r="E4" s="303" t="s">
        <v>86</v>
      </c>
      <c r="F4" s="304"/>
      <c r="G4" s="304"/>
      <c r="H4" s="305"/>
      <c r="AN4" s="192"/>
      <c r="AR4" s="192"/>
    </row>
    <row r="5" spans="1:51" ht="36.75" customHeight="1" x14ac:dyDescent="0.25">
      <c r="A5" s="400" t="s">
        <v>424</v>
      </c>
      <c r="B5" s="400"/>
      <c r="C5" s="400"/>
      <c r="D5" s="400"/>
      <c r="E5" s="400"/>
      <c r="F5" s="400"/>
      <c r="G5" s="400"/>
      <c r="H5" s="400"/>
      <c r="AN5" s="192"/>
      <c r="AR5" s="192"/>
    </row>
    <row r="6" spans="1:51" ht="46.5" customHeight="1" x14ac:dyDescent="0.25">
      <c r="A6" s="400"/>
      <c r="B6" s="400"/>
      <c r="C6" s="400"/>
      <c r="D6" s="400"/>
      <c r="E6" s="400"/>
      <c r="F6" s="400"/>
      <c r="G6" s="400"/>
      <c r="H6" s="400"/>
      <c r="AN6" s="192"/>
      <c r="AR6" s="192"/>
    </row>
    <row r="7" spans="1:51" ht="35.1" customHeight="1" x14ac:dyDescent="0.25">
      <c r="A7" s="74"/>
      <c r="B7" s="73"/>
      <c r="C7" s="73"/>
      <c r="D7" s="73"/>
      <c r="E7" s="397" t="s">
        <v>328</v>
      </c>
      <c r="F7" s="398"/>
      <c r="G7" s="398"/>
      <c r="H7" s="399"/>
      <c r="AN7" s="192" cm="1">
        <f t="array" ref="AN7:AP7">' Lot Application'!B7:D7</f>
        <v>0</v>
      </c>
      <c r="AO7" s="169">
        <v>0</v>
      </c>
      <c r="AP7" s="169">
        <v>0</v>
      </c>
      <c r="AR7" s="192">
        <f>AN7</f>
        <v>0</v>
      </c>
      <c r="AT7" s="169">
        <f>IF(AR7="Yes",13,0)</f>
        <v>0</v>
      </c>
      <c r="AU7" s="169">
        <f>IF(AR7="Yes",COUNTA(E8:H20),0)</f>
        <v>0</v>
      </c>
    </row>
    <row r="8" spans="1:51" ht="35.1" customHeight="1" x14ac:dyDescent="0.25">
      <c r="A8" s="380" t="s">
        <v>167</v>
      </c>
      <c r="B8" s="395" t="s">
        <v>327</v>
      </c>
      <c r="C8" s="62" t="s">
        <v>423</v>
      </c>
      <c r="D8" s="216" t="s">
        <v>425</v>
      </c>
      <c r="E8" s="386"/>
      <c r="F8" s="387"/>
      <c r="G8" s="387"/>
      <c r="H8" s="388"/>
      <c r="AN8" s="192" cm="1">
        <f t="array" ref="AN8:AP8">' Lot Application'!B8:D8</f>
        <v>0</v>
      </c>
      <c r="AO8" s="169">
        <v>0</v>
      </c>
      <c r="AP8" s="169">
        <v>0</v>
      </c>
      <c r="AR8" s="192">
        <f t="shared" ref="AR8:AR13" si="0">AN8</f>
        <v>0</v>
      </c>
      <c r="AT8" s="169">
        <f t="shared" ref="AT8:AT13" si="1">IF(AR8="Yes",13,0)</f>
        <v>0</v>
      </c>
      <c r="AU8" s="169">
        <f>IF(AR8="Yes",COUNTA(E22:H34),0)</f>
        <v>0</v>
      </c>
    </row>
    <row r="9" spans="1:51" ht="35.1" customHeight="1" x14ac:dyDescent="0.25">
      <c r="A9" s="381"/>
      <c r="B9" s="396"/>
      <c r="C9" s="61" t="s">
        <v>346</v>
      </c>
      <c r="D9" s="216" t="s">
        <v>425</v>
      </c>
      <c r="E9" s="386"/>
      <c r="F9" s="387"/>
      <c r="G9" s="387"/>
      <c r="H9" s="388"/>
      <c r="AN9" s="192" cm="1">
        <f t="array" ref="AN9:AP9">' Lot Application'!B9:D9</f>
        <v>0</v>
      </c>
      <c r="AO9" s="169">
        <v>0</v>
      </c>
      <c r="AP9" s="169">
        <v>0</v>
      </c>
      <c r="AR9" s="192">
        <f t="shared" si="0"/>
        <v>0</v>
      </c>
      <c r="AT9" s="169">
        <f t="shared" si="1"/>
        <v>0</v>
      </c>
      <c r="AU9" s="169">
        <f>IF(AR9="Yes",COUNTA(E36:H48),0)</f>
        <v>0</v>
      </c>
    </row>
    <row r="10" spans="1:51" ht="35.1" customHeight="1" x14ac:dyDescent="0.25">
      <c r="A10" s="381"/>
      <c r="B10" s="396"/>
      <c r="C10" s="179" t="s">
        <v>103</v>
      </c>
      <c r="D10" s="216" t="s">
        <v>425</v>
      </c>
      <c r="E10" s="386"/>
      <c r="F10" s="387"/>
      <c r="G10" s="387"/>
      <c r="H10" s="388"/>
      <c r="AN10" s="192" cm="1">
        <f t="array" ref="AN10:AP10">' Lot Application'!B10:D10</f>
        <v>0</v>
      </c>
      <c r="AO10" s="169">
        <v>0</v>
      </c>
      <c r="AP10" s="169">
        <v>0</v>
      </c>
      <c r="AR10" s="192">
        <f t="shared" si="0"/>
        <v>0</v>
      </c>
      <c r="AT10" s="169">
        <f t="shared" si="1"/>
        <v>0</v>
      </c>
      <c r="AU10" s="169">
        <f>IF(AR10="Yes",COUNTA(E50:H62),0)</f>
        <v>0</v>
      </c>
    </row>
    <row r="11" spans="1:51" ht="35.1" customHeight="1" x14ac:dyDescent="0.25">
      <c r="A11" s="381"/>
      <c r="B11" s="396"/>
      <c r="C11" s="179" t="s">
        <v>347</v>
      </c>
      <c r="D11" s="216" t="s">
        <v>425</v>
      </c>
      <c r="E11" s="386"/>
      <c r="F11" s="387"/>
      <c r="G11" s="387"/>
      <c r="H11" s="388"/>
      <c r="AN11" s="192" cm="1">
        <f t="array" ref="AN11:AP11">' Lot Application'!B11:D11</f>
        <v>0</v>
      </c>
      <c r="AO11" s="169">
        <v>0</v>
      </c>
      <c r="AP11" s="169">
        <v>0</v>
      </c>
      <c r="AR11" s="192">
        <f t="shared" si="0"/>
        <v>0</v>
      </c>
      <c r="AT11" s="169">
        <f t="shared" si="1"/>
        <v>0</v>
      </c>
      <c r="AU11" s="169">
        <f>IF(AR11="Yes",COUNTA(E64:H76),0)</f>
        <v>0</v>
      </c>
    </row>
    <row r="12" spans="1:51" ht="35.1" customHeight="1" x14ac:dyDescent="0.25">
      <c r="A12" s="381"/>
      <c r="B12" s="396"/>
      <c r="C12" s="179" t="s">
        <v>348</v>
      </c>
      <c r="D12" s="216" t="s">
        <v>425</v>
      </c>
      <c r="E12" s="386"/>
      <c r="F12" s="387"/>
      <c r="G12" s="387"/>
      <c r="H12" s="388"/>
      <c r="AN12" s="192" cm="1">
        <f t="array" ref="AN12:AP12">' Lot Application'!B12:D12</f>
        <v>0</v>
      </c>
      <c r="AO12" s="169">
        <v>0</v>
      </c>
      <c r="AP12" s="169">
        <v>0</v>
      </c>
      <c r="AR12" s="192">
        <f t="shared" si="0"/>
        <v>0</v>
      </c>
      <c r="AT12" s="169">
        <f t="shared" si="1"/>
        <v>0</v>
      </c>
      <c r="AU12" s="169">
        <f>IF(AR12="Yes",COUNTA(E78:H90),0)</f>
        <v>0</v>
      </c>
    </row>
    <row r="13" spans="1:51" ht="35.1" customHeight="1" x14ac:dyDescent="0.25">
      <c r="A13" s="381"/>
      <c r="B13" s="396"/>
      <c r="C13" s="179" t="s">
        <v>349</v>
      </c>
      <c r="D13" s="216" t="s">
        <v>393</v>
      </c>
      <c r="E13" s="386"/>
      <c r="F13" s="387"/>
      <c r="G13" s="387"/>
      <c r="H13" s="388"/>
      <c r="AN13" s="192" cm="1">
        <f t="array" ref="AN13:AP13">' Lot Application'!B13:D13</f>
        <v>0</v>
      </c>
      <c r="AO13" s="169">
        <v>0</v>
      </c>
      <c r="AP13" s="169">
        <v>0</v>
      </c>
      <c r="AR13" s="192">
        <f t="shared" si="0"/>
        <v>0</v>
      </c>
      <c r="AT13" s="169">
        <f t="shared" si="1"/>
        <v>0</v>
      </c>
      <c r="AU13" s="169">
        <f>IF(AR13="Yes",COUNTA(E92:H104),0)</f>
        <v>0</v>
      </c>
    </row>
    <row r="14" spans="1:51" ht="35.1" customHeight="1" x14ac:dyDescent="0.25">
      <c r="A14" s="381"/>
      <c r="B14" s="396"/>
      <c r="C14" s="179" t="s">
        <v>350</v>
      </c>
      <c r="D14" s="216" t="s">
        <v>393</v>
      </c>
      <c r="E14" s="386"/>
      <c r="F14" s="387"/>
      <c r="G14" s="387"/>
      <c r="H14" s="388"/>
    </row>
    <row r="15" spans="1:51" ht="35.1" customHeight="1" x14ac:dyDescent="0.25">
      <c r="A15" s="381"/>
      <c r="B15" s="396"/>
      <c r="C15" s="179" t="s">
        <v>351</v>
      </c>
      <c r="D15" s="216" t="s">
        <v>400</v>
      </c>
      <c r="E15" s="386"/>
      <c r="F15" s="387"/>
      <c r="G15" s="387"/>
      <c r="H15" s="388"/>
    </row>
    <row r="16" spans="1:51" ht="35.1" customHeight="1" x14ac:dyDescent="0.25">
      <c r="A16" s="381"/>
      <c r="B16" s="396"/>
      <c r="C16" s="198" t="s">
        <v>352</v>
      </c>
      <c r="D16" s="216" t="s">
        <v>360</v>
      </c>
      <c r="E16" s="386"/>
      <c r="F16" s="387"/>
      <c r="G16" s="387"/>
      <c r="H16" s="388"/>
    </row>
    <row r="17" spans="1:8" ht="35.1" customHeight="1" x14ac:dyDescent="0.25">
      <c r="A17" s="381"/>
      <c r="B17" s="396"/>
      <c r="C17" s="198" t="s">
        <v>353</v>
      </c>
      <c r="D17" s="216" t="s">
        <v>360</v>
      </c>
      <c r="E17" s="386"/>
      <c r="F17" s="387"/>
      <c r="G17" s="387"/>
      <c r="H17" s="388"/>
    </row>
    <row r="18" spans="1:8" ht="35.1" customHeight="1" x14ac:dyDescent="0.25">
      <c r="A18" s="381"/>
      <c r="B18" s="396"/>
      <c r="C18" s="198" t="s">
        <v>354</v>
      </c>
      <c r="D18" s="216" t="s">
        <v>360</v>
      </c>
      <c r="E18" s="386"/>
      <c r="F18" s="387"/>
      <c r="G18" s="387"/>
      <c r="H18" s="388"/>
    </row>
    <row r="19" spans="1:8" ht="35.1" customHeight="1" x14ac:dyDescent="0.25">
      <c r="A19" s="381"/>
      <c r="B19" s="396"/>
      <c r="C19" s="198" t="s">
        <v>355</v>
      </c>
      <c r="D19" s="216" t="s">
        <v>398</v>
      </c>
      <c r="E19" s="386"/>
      <c r="F19" s="387"/>
      <c r="G19" s="387"/>
      <c r="H19" s="388"/>
    </row>
    <row r="20" spans="1:8" ht="35.1" customHeight="1" x14ac:dyDescent="0.25">
      <c r="A20" s="381"/>
      <c r="B20" s="396"/>
      <c r="C20" s="91" t="s">
        <v>356</v>
      </c>
      <c r="D20" s="209" t="s">
        <v>360</v>
      </c>
      <c r="E20" s="386"/>
      <c r="F20" s="387"/>
      <c r="G20" s="387"/>
      <c r="H20" s="388"/>
    </row>
    <row r="21" spans="1:8" ht="35.1" customHeight="1" x14ac:dyDescent="0.25">
      <c r="A21" s="74"/>
      <c r="B21" s="73"/>
      <c r="C21" s="73"/>
      <c r="D21" s="73"/>
      <c r="E21" s="377" t="s">
        <v>316</v>
      </c>
      <c r="F21" s="378"/>
      <c r="G21" s="378"/>
      <c r="H21" s="379"/>
    </row>
    <row r="22" spans="1:8" ht="35.1" customHeight="1" x14ac:dyDescent="0.25">
      <c r="A22" s="380" t="s">
        <v>339</v>
      </c>
      <c r="B22" s="383" t="s">
        <v>321</v>
      </c>
      <c r="C22" s="199" t="s">
        <v>195</v>
      </c>
      <c r="D22" s="216" t="s">
        <v>425</v>
      </c>
      <c r="E22" s="386"/>
      <c r="F22" s="387"/>
      <c r="G22" s="387"/>
      <c r="H22" s="388"/>
    </row>
    <row r="23" spans="1:8" ht="35.1" customHeight="1" x14ac:dyDescent="0.25">
      <c r="A23" s="381"/>
      <c r="B23" s="384"/>
      <c r="C23" s="198" t="s">
        <v>346</v>
      </c>
      <c r="D23" s="216" t="s">
        <v>425</v>
      </c>
      <c r="E23" s="386"/>
      <c r="F23" s="387"/>
      <c r="G23" s="387"/>
      <c r="H23" s="388"/>
    </row>
    <row r="24" spans="1:8" ht="35.1" customHeight="1" x14ac:dyDescent="0.25">
      <c r="A24" s="381"/>
      <c r="B24" s="384"/>
      <c r="C24" s="198" t="s">
        <v>103</v>
      </c>
      <c r="D24" s="216" t="s">
        <v>425</v>
      </c>
      <c r="E24" s="386"/>
      <c r="F24" s="387"/>
      <c r="G24" s="387"/>
      <c r="H24" s="388"/>
    </row>
    <row r="25" spans="1:8" ht="35.1" customHeight="1" x14ac:dyDescent="0.25">
      <c r="A25" s="381"/>
      <c r="B25" s="384"/>
      <c r="C25" s="198" t="s">
        <v>347</v>
      </c>
      <c r="D25" s="216" t="s">
        <v>425</v>
      </c>
      <c r="E25" s="386"/>
      <c r="F25" s="387"/>
      <c r="G25" s="387"/>
      <c r="H25" s="388"/>
    </row>
    <row r="26" spans="1:8" ht="35.1" customHeight="1" x14ac:dyDescent="0.25">
      <c r="A26" s="381"/>
      <c r="B26" s="384"/>
      <c r="C26" s="198" t="s">
        <v>348</v>
      </c>
      <c r="D26" s="216" t="s">
        <v>425</v>
      </c>
      <c r="E26" s="386"/>
      <c r="F26" s="387"/>
      <c r="G26" s="387"/>
      <c r="H26" s="388"/>
    </row>
    <row r="27" spans="1:8" ht="35.1" customHeight="1" x14ac:dyDescent="0.25">
      <c r="A27" s="381"/>
      <c r="B27" s="384"/>
      <c r="C27" s="198" t="s">
        <v>349</v>
      </c>
      <c r="D27" s="216" t="s">
        <v>393</v>
      </c>
      <c r="E27" s="386"/>
      <c r="F27" s="387"/>
      <c r="G27" s="387"/>
      <c r="H27" s="388"/>
    </row>
    <row r="28" spans="1:8" ht="35.1" customHeight="1" x14ac:dyDescent="0.25">
      <c r="A28" s="381"/>
      <c r="B28" s="384"/>
      <c r="C28" s="198" t="s">
        <v>350</v>
      </c>
      <c r="D28" s="216" t="s">
        <v>393</v>
      </c>
      <c r="E28" s="392"/>
      <c r="F28" s="393"/>
      <c r="G28" s="393"/>
      <c r="H28" s="394"/>
    </row>
    <row r="29" spans="1:8" ht="35.1" customHeight="1" x14ac:dyDescent="0.25">
      <c r="A29" s="381"/>
      <c r="B29" s="384"/>
      <c r="C29" s="198" t="s">
        <v>351</v>
      </c>
      <c r="D29" s="216" t="s">
        <v>400</v>
      </c>
      <c r="E29" s="392"/>
      <c r="F29" s="393"/>
      <c r="G29" s="393"/>
      <c r="H29" s="394"/>
    </row>
    <row r="30" spans="1:8" ht="35.1" customHeight="1" x14ac:dyDescent="0.25">
      <c r="A30" s="381"/>
      <c r="B30" s="384"/>
      <c r="C30" s="198" t="s">
        <v>352</v>
      </c>
      <c r="D30" s="216" t="s">
        <v>360</v>
      </c>
      <c r="E30" s="392"/>
      <c r="F30" s="393"/>
      <c r="G30" s="393"/>
      <c r="H30" s="394"/>
    </row>
    <row r="31" spans="1:8" ht="35.1" customHeight="1" x14ac:dyDescent="0.25">
      <c r="A31" s="381"/>
      <c r="B31" s="384"/>
      <c r="C31" s="198" t="s">
        <v>353</v>
      </c>
      <c r="D31" s="216" t="s">
        <v>360</v>
      </c>
      <c r="E31" s="392"/>
      <c r="F31" s="393"/>
      <c r="G31" s="393"/>
      <c r="H31" s="394"/>
    </row>
    <row r="32" spans="1:8" ht="35.1" customHeight="1" x14ac:dyDescent="0.25">
      <c r="A32" s="381"/>
      <c r="B32" s="384"/>
      <c r="C32" s="198" t="s">
        <v>354</v>
      </c>
      <c r="D32" s="216" t="s">
        <v>360</v>
      </c>
      <c r="E32" s="392"/>
      <c r="F32" s="393"/>
      <c r="G32" s="393"/>
      <c r="H32" s="394"/>
    </row>
    <row r="33" spans="1:8" ht="35.1" customHeight="1" x14ac:dyDescent="0.25">
      <c r="A33" s="381"/>
      <c r="B33" s="384"/>
      <c r="C33" s="198" t="s">
        <v>355</v>
      </c>
      <c r="D33" s="216" t="s">
        <v>398</v>
      </c>
      <c r="E33" s="392"/>
      <c r="F33" s="393"/>
      <c r="G33" s="393"/>
      <c r="H33" s="394"/>
    </row>
    <row r="34" spans="1:8" ht="35.1" customHeight="1" x14ac:dyDescent="0.25">
      <c r="A34" s="381"/>
      <c r="B34" s="384"/>
      <c r="C34" s="198" t="s">
        <v>356</v>
      </c>
      <c r="D34" s="209" t="s">
        <v>360</v>
      </c>
      <c r="E34" s="392"/>
      <c r="F34" s="393"/>
      <c r="G34" s="393"/>
      <c r="H34" s="394"/>
    </row>
    <row r="35" spans="1:8" ht="35.1" customHeight="1" x14ac:dyDescent="0.25">
      <c r="A35" s="74"/>
      <c r="B35" s="73"/>
      <c r="C35" s="73"/>
      <c r="D35" s="73"/>
      <c r="E35" s="377" t="s">
        <v>317</v>
      </c>
      <c r="F35" s="378"/>
      <c r="G35" s="378"/>
      <c r="H35" s="379"/>
    </row>
    <row r="36" spans="1:8" ht="35.1" customHeight="1" x14ac:dyDescent="0.25">
      <c r="A36" s="380" t="s">
        <v>340</v>
      </c>
      <c r="B36" s="383" t="s">
        <v>322</v>
      </c>
      <c r="C36" s="199" t="s">
        <v>195</v>
      </c>
      <c r="D36" s="216" t="s">
        <v>425</v>
      </c>
      <c r="E36" s="386"/>
      <c r="F36" s="387"/>
      <c r="G36" s="387"/>
      <c r="H36" s="388"/>
    </row>
    <row r="37" spans="1:8" ht="35.1" customHeight="1" x14ac:dyDescent="0.25">
      <c r="A37" s="381"/>
      <c r="B37" s="384"/>
      <c r="C37" s="198" t="s">
        <v>346</v>
      </c>
      <c r="D37" s="216" t="s">
        <v>425</v>
      </c>
      <c r="E37" s="386"/>
      <c r="F37" s="387"/>
      <c r="G37" s="387"/>
      <c r="H37" s="388"/>
    </row>
    <row r="38" spans="1:8" ht="35.1" customHeight="1" x14ac:dyDescent="0.25">
      <c r="A38" s="381"/>
      <c r="B38" s="384"/>
      <c r="C38" s="198" t="s">
        <v>103</v>
      </c>
      <c r="D38" s="216" t="s">
        <v>425</v>
      </c>
      <c r="E38" s="386"/>
      <c r="F38" s="387"/>
      <c r="G38" s="387"/>
      <c r="H38" s="388"/>
    </row>
    <row r="39" spans="1:8" ht="35.1" customHeight="1" x14ac:dyDescent="0.25">
      <c r="A39" s="381"/>
      <c r="B39" s="384"/>
      <c r="C39" s="198" t="s">
        <v>347</v>
      </c>
      <c r="D39" s="216" t="s">
        <v>425</v>
      </c>
      <c r="E39" s="386"/>
      <c r="F39" s="387"/>
      <c r="G39" s="387"/>
      <c r="H39" s="388"/>
    </row>
    <row r="40" spans="1:8" ht="35.1" customHeight="1" x14ac:dyDescent="0.25">
      <c r="A40" s="381"/>
      <c r="B40" s="384"/>
      <c r="C40" s="198" t="s">
        <v>348</v>
      </c>
      <c r="D40" s="216" t="s">
        <v>425</v>
      </c>
      <c r="E40" s="386"/>
      <c r="F40" s="387"/>
      <c r="G40" s="387"/>
      <c r="H40" s="388"/>
    </row>
    <row r="41" spans="1:8" ht="35.1" customHeight="1" x14ac:dyDescent="0.25">
      <c r="A41" s="381"/>
      <c r="B41" s="384"/>
      <c r="C41" s="198" t="s">
        <v>349</v>
      </c>
      <c r="D41" s="216" t="s">
        <v>393</v>
      </c>
      <c r="E41" s="386"/>
      <c r="F41" s="387"/>
      <c r="G41" s="387"/>
      <c r="H41" s="388"/>
    </row>
    <row r="42" spans="1:8" ht="35.1" customHeight="1" x14ac:dyDescent="0.25">
      <c r="A42" s="381"/>
      <c r="B42" s="384"/>
      <c r="C42" s="198" t="s">
        <v>350</v>
      </c>
      <c r="D42" s="216" t="s">
        <v>393</v>
      </c>
      <c r="E42" s="389"/>
      <c r="F42" s="390"/>
      <c r="G42" s="390"/>
      <c r="H42" s="391"/>
    </row>
    <row r="43" spans="1:8" ht="35.1" customHeight="1" x14ac:dyDescent="0.25">
      <c r="A43" s="381"/>
      <c r="B43" s="384"/>
      <c r="C43" s="198" t="s">
        <v>351</v>
      </c>
      <c r="D43" s="216" t="s">
        <v>400</v>
      </c>
      <c r="E43" s="389"/>
      <c r="F43" s="390"/>
      <c r="G43" s="390"/>
      <c r="H43" s="391"/>
    </row>
    <row r="44" spans="1:8" ht="35.1" customHeight="1" x14ac:dyDescent="0.25">
      <c r="A44" s="381"/>
      <c r="B44" s="384"/>
      <c r="C44" s="198" t="s">
        <v>352</v>
      </c>
      <c r="D44" s="216" t="s">
        <v>360</v>
      </c>
      <c r="E44" s="389"/>
      <c r="F44" s="390"/>
      <c r="G44" s="390"/>
      <c r="H44" s="391"/>
    </row>
    <row r="45" spans="1:8" ht="35.1" customHeight="1" x14ac:dyDescent="0.25">
      <c r="A45" s="381"/>
      <c r="B45" s="384"/>
      <c r="C45" s="198" t="s">
        <v>353</v>
      </c>
      <c r="D45" s="216" t="s">
        <v>360</v>
      </c>
      <c r="E45" s="389"/>
      <c r="F45" s="390"/>
      <c r="G45" s="390"/>
      <c r="H45" s="391"/>
    </row>
    <row r="46" spans="1:8" ht="35.1" customHeight="1" x14ac:dyDescent="0.25">
      <c r="A46" s="381"/>
      <c r="B46" s="384"/>
      <c r="C46" s="198" t="s">
        <v>354</v>
      </c>
      <c r="D46" s="216" t="s">
        <v>360</v>
      </c>
      <c r="E46" s="389"/>
      <c r="F46" s="390"/>
      <c r="G46" s="390"/>
      <c r="H46" s="391"/>
    </row>
    <row r="47" spans="1:8" ht="35.1" customHeight="1" x14ac:dyDescent="0.25">
      <c r="A47" s="381"/>
      <c r="B47" s="384"/>
      <c r="C47" s="198" t="s">
        <v>355</v>
      </c>
      <c r="D47" s="216" t="s">
        <v>398</v>
      </c>
      <c r="E47" s="389"/>
      <c r="F47" s="390"/>
      <c r="G47" s="390"/>
      <c r="H47" s="391"/>
    </row>
    <row r="48" spans="1:8" ht="35.1" customHeight="1" x14ac:dyDescent="0.25">
      <c r="A48" s="381"/>
      <c r="B48" s="384"/>
      <c r="C48" s="198" t="s">
        <v>356</v>
      </c>
      <c r="D48" s="209" t="s">
        <v>360</v>
      </c>
      <c r="E48" s="389"/>
      <c r="F48" s="390"/>
      <c r="G48" s="390"/>
      <c r="H48" s="391"/>
    </row>
    <row r="49" spans="1:8" ht="35.1" customHeight="1" x14ac:dyDescent="0.25">
      <c r="A49" s="74"/>
      <c r="B49" s="73"/>
      <c r="C49" s="73"/>
      <c r="D49" s="73"/>
      <c r="E49" s="377" t="s">
        <v>318</v>
      </c>
      <c r="F49" s="378"/>
      <c r="G49" s="378"/>
      <c r="H49" s="379"/>
    </row>
    <row r="50" spans="1:8" ht="35.1" customHeight="1" x14ac:dyDescent="0.25">
      <c r="A50" s="380" t="s">
        <v>341</v>
      </c>
      <c r="B50" s="383" t="s">
        <v>323</v>
      </c>
      <c r="C50" s="199" t="s">
        <v>195</v>
      </c>
      <c r="D50" s="216" t="s">
        <v>425</v>
      </c>
      <c r="E50" s="386"/>
      <c r="F50" s="387"/>
      <c r="G50" s="387"/>
      <c r="H50" s="388"/>
    </row>
    <row r="51" spans="1:8" ht="35.1" customHeight="1" x14ac:dyDescent="0.25">
      <c r="A51" s="381"/>
      <c r="B51" s="384"/>
      <c r="C51" s="198" t="s">
        <v>346</v>
      </c>
      <c r="D51" s="216" t="s">
        <v>425</v>
      </c>
      <c r="E51" s="386"/>
      <c r="F51" s="387"/>
      <c r="G51" s="387"/>
      <c r="H51" s="388"/>
    </row>
    <row r="52" spans="1:8" ht="35.1" customHeight="1" x14ac:dyDescent="0.25">
      <c r="A52" s="381"/>
      <c r="B52" s="384"/>
      <c r="C52" s="198" t="s">
        <v>103</v>
      </c>
      <c r="D52" s="216" t="s">
        <v>425</v>
      </c>
      <c r="E52" s="386"/>
      <c r="F52" s="387"/>
      <c r="G52" s="387"/>
      <c r="H52" s="388"/>
    </row>
    <row r="53" spans="1:8" ht="35.1" customHeight="1" x14ac:dyDescent="0.25">
      <c r="A53" s="381"/>
      <c r="B53" s="384"/>
      <c r="C53" s="198" t="s">
        <v>347</v>
      </c>
      <c r="D53" s="216" t="s">
        <v>425</v>
      </c>
      <c r="E53" s="386"/>
      <c r="F53" s="387"/>
      <c r="G53" s="387"/>
      <c r="H53" s="388"/>
    </row>
    <row r="54" spans="1:8" ht="35.1" customHeight="1" x14ac:dyDescent="0.25">
      <c r="A54" s="381"/>
      <c r="B54" s="384"/>
      <c r="C54" s="198" t="s">
        <v>348</v>
      </c>
      <c r="D54" s="216" t="s">
        <v>425</v>
      </c>
      <c r="E54" s="386"/>
      <c r="F54" s="387"/>
      <c r="G54" s="387"/>
      <c r="H54" s="388"/>
    </row>
    <row r="55" spans="1:8" ht="35.1" customHeight="1" x14ac:dyDescent="0.25">
      <c r="A55" s="381"/>
      <c r="B55" s="384"/>
      <c r="C55" s="198" t="s">
        <v>349</v>
      </c>
      <c r="D55" s="216" t="s">
        <v>393</v>
      </c>
      <c r="E55" s="386"/>
      <c r="F55" s="387"/>
      <c r="G55" s="387"/>
      <c r="H55" s="388"/>
    </row>
    <row r="56" spans="1:8" ht="35.1" customHeight="1" x14ac:dyDescent="0.25">
      <c r="A56" s="381"/>
      <c r="B56" s="384"/>
      <c r="C56" s="198" t="s">
        <v>350</v>
      </c>
      <c r="D56" s="216" t="s">
        <v>393</v>
      </c>
      <c r="E56" s="386"/>
      <c r="F56" s="387"/>
      <c r="G56" s="387"/>
      <c r="H56" s="388"/>
    </row>
    <row r="57" spans="1:8" ht="35.1" customHeight="1" x14ac:dyDescent="0.25">
      <c r="A57" s="381"/>
      <c r="B57" s="384"/>
      <c r="C57" s="198" t="s">
        <v>351</v>
      </c>
      <c r="D57" s="216" t="s">
        <v>400</v>
      </c>
      <c r="E57" s="386"/>
      <c r="F57" s="387"/>
      <c r="G57" s="387"/>
      <c r="H57" s="388"/>
    </row>
    <row r="58" spans="1:8" ht="35.1" customHeight="1" x14ac:dyDescent="0.25">
      <c r="A58" s="381"/>
      <c r="B58" s="384"/>
      <c r="C58" s="198" t="s">
        <v>352</v>
      </c>
      <c r="D58" s="216" t="s">
        <v>360</v>
      </c>
      <c r="E58" s="386"/>
      <c r="F58" s="387"/>
      <c r="G58" s="387"/>
      <c r="H58" s="388"/>
    </row>
    <row r="59" spans="1:8" ht="35.1" customHeight="1" x14ac:dyDescent="0.25">
      <c r="A59" s="381"/>
      <c r="B59" s="384"/>
      <c r="C59" s="198" t="s">
        <v>353</v>
      </c>
      <c r="D59" s="216" t="s">
        <v>360</v>
      </c>
      <c r="E59" s="386"/>
      <c r="F59" s="387"/>
      <c r="G59" s="387"/>
      <c r="H59" s="388"/>
    </row>
    <row r="60" spans="1:8" ht="35.1" customHeight="1" x14ac:dyDescent="0.25">
      <c r="A60" s="381"/>
      <c r="B60" s="384"/>
      <c r="C60" s="198" t="s">
        <v>354</v>
      </c>
      <c r="D60" s="216" t="s">
        <v>360</v>
      </c>
      <c r="E60" s="386"/>
      <c r="F60" s="387"/>
      <c r="G60" s="387"/>
      <c r="H60" s="388"/>
    </row>
    <row r="61" spans="1:8" ht="35.1" customHeight="1" x14ac:dyDescent="0.25">
      <c r="A61" s="381"/>
      <c r="B61" s="384"/>
      <c r="C61" s="198" t="s">
        <v>355</v>
      </c>
      <c r="D61" s="216" t="s">
        <v>398</v>
      </c>
      <c r="E61" s="386"/>
      <c r="F61" s="387"/>
      <c r="G61" s="387"/>
      <c r="H61" s="388"/>
    </row>
    <row r="62" spans="1:8" ht="35.1" customHeight="1" x14ac:dyDescent="0.25">
      <c r="A62" s="381"/>
      <c r="B62" s="384"/>
      <c r="C62" s="198" t="s">
        <v>356</v>
      </c>
      <c r="D62" s="209" t="s">
        <v>360</v>
      </c>
      <c r="E62" s="386"/>
      <c r="F62" s="387"/>
      <c r="G62" s="387"/>
      <c r="H62" s="388"/>
    </row>
    <row r="63" spans="1:8" ht="35.1" customHeight="1" x14ac:dyDescent="0.25">
      <c r="A63" s="74"/>
      <c r="B63" s="73"/>
      <c r="C63" s="73"/>
      <c r="D63" s="73"/>
      <c r="E63" s="377" t="s">
        <v>319</v>
      </c>
      <c r="F63" s="378"/>
      <c r="G63" s="378"/>
      <c r="H63" s="379"/>
    </row>
    <row r="64" spans="1:8" ht="35.1" customHeight="1" x14ac:dyDescent="0.25">
      <c r="A64" s="380" t="s">
        <v>254</v>
      </c>
      <c r="B64" s="383" t="s">
        <v>324</v>
      </c>
      <c r="C64" s="199" t="s">
        <v>195</v>
      </c>
      <c r="D64" s="216" t="s">
        <v>425</v>
      </c>
      <c r="E64" s="386"/>
      <c r="F64" s="387"/>
      <c r="G64" s="387"/>
      <c r="H64" s="388"/>
    </row>
    <row r="65" spans="1:8" ht="35.1" customHeight="1" x14ac:dyDescent="0.25">
      <c r="A65" s="381"/>
      <c r="B65" s="384"/>
      <c r="C65" s="198" t="s">
        <v>346</v>
      </c>
      <c r="D65" s="216" t="s">
        <v>425</v>
      </c>
      <c r="E65" s="386"/>
      <c r="F65" s="387"/>
      <c r="G65" s="387"/>
      <c r="H65" s="388"/>
    </row>
    <row r="66" spans="1:8" ht="35.1" customHeight="1" x14ac:dyDescent="0.25">
      <c r="A66" s="381"/>
      <c r="B66" s="384"/>
      <c r="C66" s="198" t="s">
        <v>103</v>
      </c>
      <c r="D66" s="216" t="s">
        <v>425</v>
      </c>
      <c r="E66" s="386"/>
      <c r="F66" s="387"/>
      <c r="G66" s="387"/>
      <c r="H66" s="388"/>
    </row>
    <row r="67" spans="1:8" ht="35.1" customHeight="1" x14ac:dyDescent="0.25">
      <c r="A67" s="381"/>
      <c r="B67" s="384"/>
      <c r="C67" s="198" t="s">
        <v>347</v>
      </c>
      <c r="D67" s="216" t="s">
        <v>425</v>
      </c>
      <c r="E67" s="386"/>
      <c r="F67" s="387"/>
      <c r="G67" s="387"/>
      <c r="H67" s="388"/>
    </row>
    <row r="68" spans="1:8" ht="35.1" customHeight="1" x14ac:dyDescent="0.25">
      <c r="A68" s="381"/>
      <c r="B68" s="384"/>
      <c r="C68" s="198" t="s">
        <v>348</v>
      </c>
      <c r="D68" s="216" t="s">
        <v>425</v>
      </c>
      <c r="E68" s="386"/>
      <c r="F68" s="387"/>
      <c r="G68" s="387"/>
      <c r="H68" s="388"/>
    </row>
    <row r="69" spans="1:8" ht="35.1" customHeight="1" x14ac:dyDescent="0.25">
      <c r="A69" s="381"/>
      <c r="B69" s="384"/>
      <c r="C69" s="198" t="s">
        <v>349</v>
      </c>
      <c r="D69" s="216" t="s">
        <v>393</v>
      </c>
      <c r="E69" s="386"/>
      <c r="F69" s="387"/>
      <c r="G69" s="387"/>
      <c r="H69" s="388"/>
    </row>
    <row r="70" spans="1:8" ht="35.1" customHeight="1" x14ac:dyDescent="0.25">
      <c r="A70" s="381"/>
      <c r="B70" s="384"/>
      <c r="C70" s="198" t="s">
        <v>350</v>
      </c>
      <c r="D70" s="216" t="s">
        <v>393</v>
      </c>
      <c r="E70" s="386"/>
      <c r="F70" s="387"/>
      <c r="G70" s="387"/>
      <c r="H70" s="388"/>
    </row>
    <row r="71" spans="1:8" ht="35.1" customHeight="1" x14ac:dyDescent="0.25">
      <c r="A71" s="381"/>
      <c r="B71" s="384"/>
      <c r="C71" s="198" t="s">
        <v>351</v>
      </c>
      <c r="D71" s="216" t="s">
        <v>400</v>
      </c>
      <c r="E71" s="386"/>
      <c r="F71" s="387"/>
      <c r="G71" s="387"/>
      <c r="H71" s="388"/>
    </row>
    <row r="72" spans="1:8" ht="35.1" customHeight="1" x14ac:dyDescent="0.25">
      <c r="A72" s="381"/>
      <c r="B72" s="384"/>
      <c r="C72" s="198" t="s">
        <v>352</v>
      </c>
      <c r="D72" s="216" t="s">
        <v>360</v>
      </c>
      <c r="E72" s="386"/>
      <c r="F72" s="387"/>
      <c r="G72" s="387"/>
      <c r="H72" s="388"/>
    </row>
    <row r="73" spans="1:8" ht="35.1" customHeight="1" x14ac:dyDescent="0.25">
      <c r="A73" s="381"/>
      <c r="B73" s="384"/>
      <c r="C73" s="198" t="s">
        <v>353</v>
      </c>
      <c r="D73" s="216" t="s">
        <v>360</v>
      </c>
      <c r="E73" s="386"/>
      <c r="F73" s="387"/>
      <c r="G73" s="387"/>
      <c r="H73" s="388"/>
    </row>
    <row r="74" spans="1:8" ht="35.1" customHeight="1" x14ac:dyDescent="0.25">
      <c r="A74" s="381"/>
      <c r="B74" s="384"/>
      <c r="C74" s="198" t="s">
        <v>354</v>
      </c>
      <c r="D74" s="216" t="s">
        <v>360</v>
      </c>
      <c r="E74" s="386"/>
      <c r="F74" s="387"/>
      <c r="G74" s="387"/>
      <c r="H74" s="388"/>
    </row>
    <row r="75" spans="1:8" ht="35.1" customHeight="1" x14ac:dyDescent="0.25">
      <c r="A75" s="381"/>
      <c r="B75" s="384"/>
      <c r="C75" s="198" t="s">
        <v>355</v>
      </c>
      <c r="D75" s="216" t="s">
        <v>398</v>
      </c>
      <c r="E75" s="386"/>
      <c r="F75" s="387"/>
      <c r="G75" s="387"/>
      <c r="H75" s="388"/>
    </row>
    <row r="76" spans="1:8" ht="35.1" customHeight="1" x14ac:dyDescent="0.25">
      <c r="A76" s="381"/>
      <c r="B76" s="384"/>
      <c r="C76" s="198" t="s">
        <v>356</v>
      </c>
      <c r="D76" s="209" t="s">
        <v>360</v>
      </c>
      <c r="E76" s="386"/>
      <c r="F76" s="387"/>
      <c r="G76" s="387"/>
      <c r="H76" s="388"/>
    </row>
    <row r="77" spans="1:8" ht="35.1" customHeight="1" x14ac:dyDescent="0.25">
      <c r="A77" s="74"/>
      <c r="B77" s="73"/>
      <c r="C77" s="73"/>
      <c r="D77" s="73"/>
      <c r="E77" s="377" t="s">
        <v>320</v>
      </c>
      <c r="F77" s="378"/>
      <c r="G77" s="378"/>
      <c r="H77" s="379"/>
    </row>
    <row r="78" spans="1:8" ht="35.1" customHeight="1" x14ac:dyDescent="0.25">
      <c r="A78" s="380" t="s">
        <v>342</v>
      </c>
      <c r="B78" s="383" t="s">
        <v>325</v>
      </c>
      <c r="C78" s="199" t="s">
        <v>195</v>
      </c>
      <c r="D78" s="216" t="s">
        <v>425</v>
      </c>
      <c r="E78" s="386"/>
      <c r="F78" s="387"/>
      <c r="G78" s="387"/>
      <c r="H78" s="388"/>
    </row>
    <row r="79" spans="1:8" ht="35.1" customHeight="1" x14ac:dyDescent="0.25">
      <c r="A79" s="381"/>
      <c r="B79" s="384"/>
      <c r="C79" s="198" t="s">
        <v>346</v>
      </c>
      <c r="D79" s="216" t="s">
        <v>425</v>
      </c>
      <c r="E79" s="386"/>
      <c r="F79" s="387"/>
      <c r="G79" s="387"/>
      <c r="H79" s="388"/>
    </row>
    <row r="80" spans="1:8" ht="35.1" customHeight="1" x14ac:dyDescent="0.25">
      <c r="A80" s="381"/>
      <c r="B80" s="384"/>
      <c r="C80" s="198" t="s">
        <v>103</v>
      </c>
      <c r="D80" s="216" t="s">
        <v>425</v>
      </c>
      <c r="E80" s="386"/>
      <c r="F80" s="387"/>
      <c r="G80" s="387"/>
      <c r="H80" s="388"/>
    </row>
    <row r="81" spans="1:8" ht="35.1" customHeight="1" x14ac:dyDescent="0.25">
      <c r="A81" s="381"/>
      <c r="B81" s="384"/>
      <c r="C81" s="198" t="s">
        <v>347</v>
      </c>
      <c r="D81" s="216" t="s">
        <v>425</v>
      </c>
      <c r="E81" s="386"/>
      <c r="F81" s="387"/>
      <c r="G81" s="387"/>
      <c r="H81" s="388"/>
    </row>
    <row r="82" spans="1:8" ht="35.1" customHeight="1" x14ac:dyDescent="0.25">
      <c r="A82" s="381"/>
      <c r="B82" s="384"/>
      <c r="C82" s="198" t="s">
        <v>348</v>
      </c>
      <c r="D82" s="216" t="s">
        <v>425</v>
      </c>
      <c r="E82" s="386"/>
      <c r="F82" s="387"/>
      <c r="G82" s="387"/>
      <c r="H82" s="388"/>
    </row>
    <row r="83" spans="1:8" ht="35.1" customHeight="1" x14ac:dyDescent="0.25">
      <c r="A83" s="381"/>
      <c r="B83" s="384"/>
      <c r="C83" s="198" t="s">
        <v>349</v>
      </c>
      <c r="D83" s="216" t="s">
        <v>393</v>
      </c>
      <c r="E83" s="386"/>
      <c r="F83" s="387"/>
      <c r="G83" s="387"/>
      <c r="H83" s="388"/>
    </row>
    <row r="84" spans="1:8" ht="35.1" customHeight="1" x14ac:dyDescent="0.25">
      <c r="A84" s="381"/>
      <c r="B84" s="384"/>
      <c r="C84" s="198" t="s">
        <v>350</v>
      </c>
      <c r="D84" s="216" t="s">
        <v>393</v>
      </c>
      <c r="E84" s="386"/>
      <c r="F84" s="387"/>
      <c r="G84" s="387"/>
      <c r="H84" s="388"/>
    </row>
    <row r="85" spans="1:8" ht="35.1" customHeight="1" x14ac:dyDescent="0.25">
      <c r="A85" s="381"/>
      <c r="B85" s="384"/>
      <c r="C85" s="198" t="s">
        <v>351</v>
      </c>
      <c r="D85" s="216" t="s">
        <v>400</v>
      </c>
      <c r="E85" s="386"/>
      <c r="F85" s="387"/>
      <c r="G85" s="387"/>
      <c r="H85" s="388"/>
    </row>
    <row r="86" spans="1:8" ht="35.1" customHeight="1" x14ac:dyDescent="0.25">
      <c r="A86" s="381"/>
      <c r="B86" s="384"/>
      <c r="C86" s="198" t="s">
        <v>352</v>
      </c>
      <c r="D86" s="216" t="s">
        <v>360</v>
      </c>
      <c r="E86" s="386"/>
      <c r="F86" s="387"/>
      <c r="G86" s="387"/>
      <c r="H86" s="388"/>
    </row>
    <row r="87" spans="1:8" ht="35.1" customHeight="1" x14ac:dyDescent="0.25">
      <c r="A87" s="381"/>
      <c r="B87" s="384"/>
      <c r="C87" s="198" t="s">
        <v>353</v>
      </c>
      <c r="D87" s="216" t="s">
        <v>360</v>
      </c>
      <c r="E87" s="386"/>
      <c r="F87" s="387"/>
      <c r="G87" s="387"/>
      <c r="H87" s="388"/>
    </row>
    <row r="88" spans="1:8" ht="35.1" customHeight="1" x14ac:dyDescent="0.25">
      <c r="A88" s="381"/>
      <c r="B88" s="384"/>
      <c r="C88" s="198" t="s">
        <v>354</v>
      </c>
      <c r="D88" s="216" t="s">
        <v>360</v>
      </c>
      <c r="E88" s="386"/>
      <c r="F88" s="387"/>
      <c r="G88" s="387"/>
      <c r="H88" s="388"/>
    </row>
    <row r="89" spans="1:8" ht="35.1" customHeight="1" x14ac:dyDescent="0.25">
      <c r="A89" s="381"/>
      <c r="B89" s="384"/>
      <c r="C89" s="198" t="s">
        <v>355</v>
      </c>
      <c r="D89" s="216" t="s">
        <v>398</v>
      </c>
      <c r="E89" s="386"/>
      <c r="F89" s="387"/>
      <c r="G89" s="387"/>
      <c r="H89" s="388"/>
    </row>
    <row r="90" spans="1:8" ht="35.1" customHeight="1" x14ac:dyDescent="0.25">
      <c r="A90" s="382"/>
      <c r="B90" s="385"/>
      <c r="C90" s="198" t="s">
        <v>356</v>
      </c>
      <c r="D90" s="209" t="s">
        <v>360</v>
      </c>
      <c r="E90" s="386"/>
      <c r="F90" s="387"/>
      <c r="G90" s="387"/>
      <c r="H90" s="388"/>
    </row>
    <row r="91" spans="1:8" ht="46.5" customHeight="1" x14ac:dyDescent="0.25">
      <c r="A91" s="74"/>
      <c r="B91" s="73"/>
      <c r="C91" s="73"/>
      <c r="D91" s="73"/>
      <c r="E91" s="377" t="s">
        <v>343</v>
      </c>
      <c r="F91" s="378"/>
      <c r="G91" s="378"/>
      <c r="H91" s="379"/>
    </row>
    <row r="92" spans="1:8" ht="35.1" customHeight="1" x14ac:dyDescent="0.25">
      <c r="A92" s="380" t="s">
        <v>345</v>
      </c>
      <c r="B92" s="383" t="s">
        <v>344</v>
      </c>
      <c r="C92" s="199" t="s">
        <v>195</v>
      </c>
      <c r="D92" s="216" t="s">
        <v>425</v>
      </c>
      <c r="E92" s="386"/>
      <c r="F92" s="387"/>
      <c r="G92" s="387"/>
      <c r="H92" s="388"/>
    </row>
    <row r="93" spans="1:8" ht="35.1" customHeight="1" x14ac:dyDescent="0.25">
      <c r="A93" s="381"/>
      <c r="B93" s="384"/>
      <c r="C93" s="198" t="s">
        <v>346</v>
      </c>
      <c r="D93" s="216" t="s">
        <v>425</v>
      </c>
      <c r="E93" s="386"/>
      <c r="F93" s="387"/>
      <c r="G93" s="387"/>
      <c r="H93" s="388"/>
    </row>
    <row r="94" spans="1:8" ht="35.1" customHeight="1" x14ac:dyDescent="0.25">
      <c r="A94" s="381"/>
      <c r="B94" s="384"/>
      <c r="C94" s="198" t="s">
        <v>103</v>
      </c>
      <c r="D94" s="216" t="s">
        <v>425</v>
      </c>
      <c r="E94" s="386"/>
      <c r="F94" s="387"/>
      <c r="G94" s="387"/>
      <c r="H94" s="388"/>
    </row>
    <row r="95" spans="1:8" ht="35.1" customHeight="1" x14ac:dyDescent="0.25">
      <c r="A95" s="381"/>
      <c r="B95" s="384"/>
      <c r="C95" s="198" t="s">
        <v>347</v>
      </c>
      <c r="D95" s="216" t="s">
        <v>425</v>
      </c>
      <c r="E95" s="386"/>
      <c r="F95" s="387"/>
      <c r="G95" s="387"/>
      <c r="H95" s="388"/>
    </row>
    <row r="96" spans="1:8" ht="35.1" customHeight="1" x14ac:dyDescent="0.25">
      <c r="A96" s="381"/>
      <c r="B96" s="384"/>
      <c r="C96" s="198" t="s">
        <v>348</v>
      </c>
      <c r="D96" s="216" t="s">
        <v>425</v>
      </c>
      <c r="E96" s="386"/>
      <c r="F96" s="387"/>
      <c r="G96" s="387"/>
      <c r="H96" s="388"/>
    </row>
    <row r="97" spans="1:8" ht="35.1" customHeight="1" x14ac:dyDescent="0.25">
      <c r="A97" s="381"/>
      <c r="B97" s="384"/>
      <c r="C97" s="198" t="s">
        <v>349</v>
      </c>
      <c r="D97" s="216" t="s">
        <v>393</v>
      </c>
      <c r="E97" s="386"/>
      <c r="F97" s="387"/>
      <c r="G97" s="387"/>
      <c r="H97" s="388"/>
    </row>
    <row r="98" spans="1:8" ht="35.1" customHeight="1" x14ac:dyDescent="0.25">
      <c r="A98" s="381"/>
      <c r="B98" s="384"/>
      <c r="C98" s="198" t="s">
        <v>350</v>
      </c>
      <c r="D98" s="216" t="s">
        <v>393</v>
      </c>
      <c r="E98" s="386"/>
      <c r="F98" s="387"/>
      <c r="G98" s="387"/>
      <c r="H98" s="388"/>
    </row>
    <row r="99" spans="1:8" ht="35.1" customHeight="1" x14ac:dyDescent="0.25">
      <c r="A99" s="381"/>
      <c r="B99" s="384"/>
      <c r="C99" s="198" t="s">
        <v>351</v>
      </c>
      <c r="D99" s="216" t="s">
        <v>400</v>
      </c>
      <c r="E99" s="386"/>
      <c r="F99" s="387"/>
      <c r="G99" s="387"/>
      <c r="H99" s="388"/>
    </row>
    <row r="100" spans="1:8" ht="35.1" customHeight="1" x14ac:dyDescent="0.25">
      <c r="A100" s="381"/>
      <c r="B100" s="384"/>
      <c r="C100" s="198" t="s">
        <v>352</v>
      </c>
      <c r="D100" s="216" t="s">
        <v>360</v>
      </c>
      <c r="E100" s="386"/>
      <c r="F100" s="387"/>
      <c r="G100" s="387"/>
      <c r="H100" s="388"/>
    </row>
    <row r="101" spans="1:8" ht="35.1" customHeight="1" x14ac:dyDescent="0.25">
      <c r="A101" s="381"/>
      <c r="B101" s="384"/>
      <c r="C101" s="198" t="s">
        <v>353</v>
      </c>
      <c r="D101" s="216" t="s">
        <v>360</v>
      </c>
      <c r="E101" s="386"/>
      <c r="F101" s="387"/>
      <c r="G101" s="387"/>
      <c r="H101" s="388"/>
    </row>
    <row r="102" spans="1:8" ht="35.1" customHeight="1" x14ac:dyDescent="0.25">
      <c r="A102" s="381"/>
      <c r="B102" s="384"/>
      <c r="C102" s="198" t="s">
        <v>354</v>
      </c>
      <c r="D102" s="216" t="s">
        <v>360</v>
      </c>
      <c r="E102" s="386"/>
      <c r="F102" s="387"/>
      <c r="G102" s="387"/>
      <c r="H102" s="388"/>
    </row>
    <row r="103" spans="1:8" ht="35.1" customHeight="1" x14ac:dyDescent="0.25">
      <c r="A103" s="381"/>
      <c r="B103" s="384"/>
      <c r="C103" s="198" t="s">
        <v>355</v>
      </c>
      <c r="D103" s="216" t="s">
        <v>398</v>
      </c>
      <c r="E103" s="386"/>
      <c r="F103" s="387"/>
      <c r="G103" s="387"/>
      <c r="H103" s="388"/>
    </row>
    <row r="104" spans="1:8" ht="35.1" customHeight="1" x14ac:dyDescent="0.25">
      <c r="A104" s="382"/>
      <c r="B104" s="385"/>
      <c r="C104" s="198" t="s">
        <v>356</v>
      </c>
      <c r="D104" s="209" t="s">
        <v>360</v>
      </c>
      <c r="E104" s="386"/>
      <c r="F104" s="387"/>
      <c r="G104" s="387"/>
      <c r="H104" s="388"/>
    </row>
  </sheetData>
  <sheetProtection algorithmName="SHA-512" hashValue="rUHiPs8yHoB2hv6DcsE9uq+8hCw1uoA7PJr5cJYcyMNDQ4jgMqIhouJErUPg/pibvNI0UI9Vek1yWjhI892uPg==" saltValue="0cBYI4Bl9ABPqYEQtlODww==" spinCount="100000" sheet="1" objects="1" scenarios="1" selectLockedCells="1"/>
  <dataConsolidate link="1"/>
  <mergeCells count="118">
    <mergeCell ref="A1:D2"/>
    <mergeCell ref="E1:H1"/>
    <mergeCell ref="E2:H2"/>
    <mergeCell ref="A3:H3"/>
    <mergeCell ref="A8:A20"/>
    <mergeCell ref="B8:B20"/>
    <mergeCell ref="E8:H8"/>
    <mergeCell ref="E9:H9"/>
    <mergeCell ref="E10:H10"/>
    <mergeCell ref="E11:H11"/>
    <mergeCell ref="E12:H12"/>
    <mergeCell ref="E13:H13"/>
    <mergeCell ref="E4:H4"/>
    <mergeCell ref="E7:H7"/>
    <mergeCell ref="A5:H6"/>
    <mergeCell ref="E14:H14"/>
    <mergeCell ref="E15:H15"/>
    <mergeCell ref="E20:H20"/>
    <mergeCell ref="E21:H21"/>
    <mergeCell ref="E35:H35"/>
    <mergeCell ref="E49:H49"/>
    <mergeCell ref="E16:H16"/>
    <mergeCell ref="E17:H17"/>
    <mergeCell ref="E18:H18"/>
    <mergeCell ref="E19:H19"/>
    <mergeCell ref="E29:H29"/>
    <mergeCell ref="E30:H30"/>
    <mergeCell ref="E31:H31"/>
    <mergeCell ref="E32:H32"/>
    <mergeCell ref="A22:A34"/>
    <mergeCell ref="B22:B34"/>
    <mergeCell ref="E22:H22"/>
    <mergeCell ref="E23:H23"/>
    <mergeCell ref="E24:H24"/>
    <mergeCell ref="E25:H25"/>
    <mergeCell ref="E26:H26"/>
    <mergeCell ref="E27:H27"/>
    <mergeCell ref="E28:H28"/>
    <mergeCell ref="E33:H33"/>
    <mergeCell ref="E34:H34"/>
    <mergeCell ref="A36:A48"/>
    <mergeCell ref="B36:B48"/>
    <mergeCell ref="E36:H36"/>
    <mergeCell ref="E37:H37"/>
    <mergeCell ref="E38:H38"/>
    <mergeCell ref="E39:H39"/>
    <mergeCell ref="E40:H40"/>
    <mergeCell ref="E41:H41"/>
    <mergeCell ref="E42:H42"/>
    <mergeCell ref="E47:H47"/>
    <mergeCell ref="E48:H48"/>
    <mergeCell ref="E43:H43"/>
    <mergeCell ref="E44:H44"/>
    <mergeCell ref="E45:H45"/>
    <mergeCell ref="E46:H46"/>
    <mergeCell ref="A50:A62"/>
    <mergeCell ref="B50:B62"/>
    <mergeCell ref="E50:H50"/>
    <mergeCell ref="E63:H63"/>
    <mergeCell ref="E62:H62"/>
    <mergeCell ref="E53:H53"/>
    <mergeCell ref="E54:H54"/>
    <mergeCell ref="E55:H55"/>
    <mergeCell ref="E56:H56"/>
    <mergeCell ref="E61:H61"/>
    <mergeCell ref="E57:H57"/>
    <mergeCell ref="E58:H58"/>
    <mergeCell ref="E59:H59"/>
    <mergeCell ref="E60:H60"/>
    <mergeCell ref="E51:H51"/>
    <mergeCell ref="E52:H52"/>
    <mergeCell ref="A64:A76"/>
    <mergeCell ref="B64:B76"/>
    <mergeCell ref="E64:H64"/>
    <mergeCell ref="E77:H77"/>
    <mergeCell ref="E69:H69"/>
    <mergeCell ref="E70:H70"/>
    <mergeCell ref="E75:H75"/>
    <mergeCell ref="E76:H76"/>
    <mergeCell ref="E66:H66"/>
    <mergeCell ref="E67:H67"/>
    <mergeCell ref="E68:H68"/>
    <mergeCell ref="E65:H65"/>
    <mergeCell ref="E71:H71"/>
    <mergeCell ref="E72:H72"/>
    <mergeCell ref="E73:H73"/>
    <mergeCell ref="E74:H74"/>
    <mergeCell ref="A78:A90"/>
    <mergeCell ref="B78:B90"/>
    <mergeCell ref="E78:H78"/>
    <mergeCell ref="E79:H79"/>
    <mergeCell ref="E80:H80"/>
    <mergeCell ref="E81:H81"/>
    <mergeCell ref="E82:H82"/>
    <mergeCell ref="E83:H83"/>
    <mergeCell ref="E84:H84"/>
    <mergeCell ref="E89:H89"/>
    <mergeCell ref="E90:H90"/>
    <mergeCell ref="E85:H85"/>
    <mergeCell ref="E86:H86"/>
    <mergeCell ref="E87:H87"/>
    <mergeCell ref="E88:H88"/>
    <mergeCell ref="E91:H91"/>
    <mergeCell ref="A92:A104"/>
    <mergeCell ref="B92:B104"/>
    <mergeCell ref="E92:H92"/>
    <mergeCell ref="E93:H93"/>
    <mergeCell ref="E94:H94"/>
    <mergeCell ref="E95:H95"/>
    <mergeCell ref="E96:H96"/>
    <mergeCell ref="E97:H97"/>
    <mergeCell ref="E98:H98"/>
    <mergeCell ref="E103:H103"/>
    <mergeCell ref="E104:H104"/>
    <mergeCell ref="E99:H99"/>
    <mergeCell ref="E100:H100"/>
    <mergeCell ref="E101:H101"/>
    <mergeCell ref="E102:H102"/>
  </mergeCells>
  <conditionalFormatting sqref="E2:H2">
    <cfRule type="dataBar" priority="11">
      <dataBar>
        <cfvo type="num" val="0"/>
        <cfvo type="num" val="1"/>
        <color rgb="FF00B050"/>
      </dataBar>
      <extLst>
        <ext xmlns:x14="http://schemas.microsoft.com/office/spreadsheetml/2009/9/main" uri="{B025F937-C7B1-47D3-B67F-A62EFF666E3E}">
          <x14:id>{C13FFB7A-A146-4C8B-A723-AD49D494745A}</x14:id>
        </ext>
      </extLst>
    </cfRule>
  </conditionalFormatting>
  <dataValidations count="1">
    <dataValidation allowBlank="1" showInputMessage="1" showErrorMessage="1" error="Must Enter a Numeric Value (Whole Number)" sqref="F33:H34 E28:E34 F28:H28 E42:E48 F42:H42 F47:H48" xr:uid="{00000000-0002-0000-0900-000004000000}"/>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C13FFB7A-A146-4C8B-A723-AD49D494745A}">
            <x14:dataBar minLength="0" maxLength="100" gradient="0">
              <x14:cfvo type="num">
                <xm:f>0</xm:f>
              </x14:cfvo>
              <x14:cfvo type="num">
                <xm:f>1</xm:f>
              </x14:cfvo>
              <x14:negativeFillColor rgb="FFFF0000"/>
              <x14:axisColor rgb="FF000000"/>
            </x14:dataBar>
          </x14:cfRule>
          <xm:sqref>E2:H2</xm:sqref>
        </x14:conditionalFormatting>
        <x14:conditionalFormatting xmlns:xm="http://schemas.microsoft.com/office/excel/2006/main">
          <x14:cfRule type="expression" priority="5" id="{2124DC21-0B55-4FD4-A9AF-5EB964B13D73}">
            <xm:f>' Lot Application'!$B$8:$G$8="No"</xm:f>
            <x14:dxf>
              <fill>
                <patternFill patternType="lightDown"/>
              </fill>
            </x14:dxf>
          </x14:cfRule>
          <xm:sqref>E22:H28 E33:H34 E29:E32</xm:sqref>
        </x14:conditionalFormatting>
        <x14:conditionalFormatting xmlns:xm="http://schemas.microsoft.com/office/excel/2006/main">
          <x14:cfRule type="expression" priority="4" id="{1E36F8D1-62BA-4149-913E-2BEE65B3FDA7}">
            <xm:f>' Lot Application'!$B$9:$G$9="No"</xm:f>
            <x14:dxf>
              <fill>
                <patternFill patternType="lightDown"/>
              </fill>
            </x14:dxf>
          </x14:cfRule>
          <xm:sqref>E36:H42 E47:H48 E43:E46</xm:sqref>
        </x14:conditionalFormatting>
        <x14:conditionalFormatting xmlns:xm="http://schemas.microsoft.com/office/excel/2006/main">
          <x14:cfRule type="expression" priority="8" id="{C9594F3B-7169-4900-8CCE-459610A368E0}">
            <xm:f>' Lot Application'!$B$10:$G$10="No"</xm:f>
            <x14:dxf>
              <fill>
                <patternFill patternType="lightDown"/>
              </fill>
            </x14:dxf>
          </x14:cfRule>
          <xm:sqref>E50:H56 E61:H62 E57:E60</xm:sqref>
        </x14:conditionalFormatting>
        <x14:conditionalFormatting xmlns:xm="http://schemas.microsoft.com/office/excel/2006/main">
          <x14:cfRule type="expression" priority="7" id="{7B8BBCF8-C47C-4DEA-B591-20F8CF756EF0}">
            <xm:f>' Lot Application'!$B$11:$G$11="No"</xm:f>
            <x14:dxf>
              <fill>
                <patternFill patternType="lightDown"/>
              </fill>
            </x14:dxf>
          </x14:cfRule>
          <xm:sqref>E64:H70 E75:H76 E71:E74</xm:sqref>
        </x14:conditionalFormatting>
        <x14:conditionalFormatting xmlns:xm="http://schemas.microsoft.com/office/excel/2006/main">
          <x14:cfRule type="expression" priority="6" id="{D2B8ED73-9EE2-452A-910D-E842BBA6DEF2}">
            <xm:f>' Lot Application'!$B$12:$G$12="No"</xm:f>
            <x14:dxf>
              <fill>
                <patternFill patternType="lightDown"/>
              </fill>
            </x14:dxf>
          </x14:cfRule>
          <xm:sqref>E78:H84 E89:H90 E85:E88</xm:sqref>
        </x14:conditionalFormatting>
        <x14:conditionalFormatting xmlns:xm="http://schemas.microsoft.com/office/excel/2006/main">
          <x14:cfRule type="expression" priority="66" id="{E75AD9AB-9079-4BE0-8080-D2620FA731B0}">
            <xm:f>' Lot Application'!$B$7:$G$7="No"</xm:f>
            <x14:dxf>
              <fill>
                <patternFill patternType="lightDown"/>
              </fill>
            </x14:dxf>
          </x14:cfRule>
          <xm:sqref>E8:H15 E20:H20 E16:E19</xm:sqref>
        </x14:conditionalFormatting>
        <x14:conditionalFormatting xmlns:xm="http://schemas.microsoft.com/office/excel/2006/main">
          <x14:cfRule type="expression" priority="1" id="{43B451F8-548D-4734-9794-E9A18EDA3FF4}">
            <xm:f>' Lot Application'!$B$13:$G$13="No"</xm:f>
            <x14:dxf>
              <fill>
                <patternFill patternType="lightDown"/>
              </fill>
            </x14:dxf>
          </x14:cfRule>
          <xm:sqref>E92:H98 E103:H104 E99:E102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81B0F-F67B-4B19-BF38-1AAAC5289F62}">
  <sheetPr codeName="Sheet14">
    <tabColor rgb="FFFFC000"/>
    <pageSetUpPr fitToPage="1"/>
  </sheetPr>
  <dimension ref="A1:AF66"/>
  <sheetViews>
    <sheetView zoomScale="85" zoomScaleNormal="85" workbookViewId="0">
      <pane ySplit="2" topLeftCell="A36" activePane="bottomLeft" state="frozen"/>
      <selection activeCell="B32" sqref="B32"/>
      <selection pane="bottomLeft" activeCell="E43" sqref="E43:H43"/>
    </sheetView>
  </sheetViews>
  <sheetFormatPr defaultColWidth="9.140625" defaultRowHeight="15" x14ac:dyDescent="0.25"/>
  <cols>
    <col min="1" max="1" width="9.7109375" style="159" bestFit="1" customWidth="1"/>
    <col min="2" max="2" width="64.5703125" style="155" customWidth="1"/>
    <col min="3" max="3" width="42.140625" style="156" customWidth="1"/>
    <col min="4" max="4" width="15.28515625" style="156" customWidth="1"/>
    <col min="5" max="8" width="29.140625" style="156" customWidth="1"/>
    <col min="9" max="9" width="5.140625" style="157" customWidth="1"/>
    <col min="10" max="18" width="9.140625" style="157"/>
    <col min="19" max="19" width="9.140625" style="157" customWidth="1"/>
    <col min="20" max="32" width="9.140625" style="157" hidden="1" customWidth="1"/>
    <col min="33" max="33" width="9.140625" style="157" customWidth="1"/>
    <col min="34" max="16384" width="9.140625" style="157"/>
  </cols>
  <sheetData>
    <row r="1" spans="1:30" ht="23.25" customHeight="1" x14ac:dyDescent="0.25">
      <c r="A1" s="332" t="s">
        <v>417</v>
      </c>
      <c r="B1" s="326"/>
      <c r="C1" s="326"/>
      <c r="D1" s="326"/>
      <c r="E1" s="325" t="s">
        <v>102</v>
      </c>
      <c r="F1" s="326"/>
      <c r="G1" s="326"/>
      <c r="H1" s="327"/>
      <c r="X1" s="158"/>
      <c r="Y1" s="158"/>
      <c r="Z1" s="158"/>
    </row>
    <row r="2" spans="1:30" ht="24" thickBot="1" x14ac:dyDescent="0.3">
      <c r="A2" s="333"/>
      <c r="B2" s="334"/>
      <c r="C2" s="334"/>
      <c r="D2" s="334"/>
      <c r="E2" s="323">
        <f>IFERROR(Y4,0)</f>
        <v>0</v>
      </c>
      <c r="F2" s="323"/>
      <c r="G2" s="323"/>
      <c r="H2" s="324"/>
      <c r="X2" s="158"/>
      <c r="Y2" s="158"/>
      <c r="Z2" s="158"/>
    </row>
    <row r="3" spans="1:30" ht="94.5" customHeight="1" x14ac:dyDescent="0.25">
      <c r="A3" s="286" t="s">
        <v>175</v>
      </c>
      <c r="B3" s="286"/>
      <c r="C3" s="286"/>
      <c r="D3" s="286"/>
      <c r="E3" s="286"/>
      <c r="F3" s="286"/>
      <c r="G3" s="286"/>
      <c r="H3" s="286"/>
    </row>
    <row r="4" spans="1:30" ht="61.5" customHeight="1" x14ac:dyDescent="0.25">
      <c r="A4" s="407" t="s">
        <v>512</v>
      </c>
      <c r="B4" s="408"/>
      <c r="C4" s="408"/>
      <c r="D4" s="408"/>
      <c r="E4" s="408"/>
      <c r="F4" s="408"/>
      <c r="G4" s="408"/>
      <c r="H4" s="409"/>
      <c r="W4" s="157">
        <f>SUM(AC6:AC12)</f>
        <v>0</v>
      </c>
      <c r="X4" s="157">
        <f>SUM(AD6:AD12)</f>
        <v>0</v>
      </c>
      <c r="Y4" s="157" t="e">
        <f>X4/W4</f>
        <v>#DIV/0!</v>
      </c>
    </row>
    <row r="5" spans="1:30" ht="48.75" customHeight="1" x14ac:dyDescent="0.25">
      <c r="A5" s="404" t="s">
        <v>468</v>
      </c>
      <c r="B5" s="405"/>
      <c r="C5" s="405"/>
      <c r="D5" s="405"/>
      <c r="E5" s="405"/>
      <c r="F5" s="405"/>
      <c r="G5" s="405"/>
      <c r="H5" s="406"/>
    </row>
    <row r="6" spans="1:30" ht="25.5" x14ac:dyDescent="0.25">
      <c r="A6" s="151" t="s">
        <v>326</v>
      </c>
      <c r="B6" s="151" t="s">
        <v>84</v>
      </c>
      <c r="C6" s="151" t="s">
        <v>85</v>
      </c>
      <c r="D6" s="151" t="s">
        <v>96</v>
      </c>
      <c r="E6" s="306" t="s">
        <v>86</v>
      </c>
      <c r="F6" s="306"/>
      <c r="G6" s="306"/>
      <c r="H6" s="306"/>
      <c r="U6" s="222" cm="1">
        <f t="array" ref="U6:Z6">' Lot Application'!B7:G7</f>
        <v>0</v>
      </c>
      <c r="V6" s="157">
        <v>0</v>
      </c>
      <c r="W6" s="157">
        <v>0</v>
      </c>
      <c r="X6" s="157">
        <v>0</v>
      </c>
      <c r="Y6" s="157">
        <v>0</v>
      </c>
      <c r="Z6" s="157">
        <v>0</v>
      </c>
      <c r="AB6" s="222">
        <f>U6</f>
        <v>0</v>
      </c>
      <c r="AC6" s="157">
        <f>IF(AB6="Yes",7,0)</f>
        <v>0</v>
      </c>
      <c r="AD6" s="157">
        <f>IF(AB6="Yes",COUNTA(E7:H12),0)</f>
        <v>0</v>
      </c>
    </row>
    <row r="7" spans="1:30" ht="99" customHeight="1" x14ac:dyDescent="0.25">
      <c r="A7" s="197" t="s">
        <v>384</v>
      </c>
      <c r="B7" s="89" t="s">
        <v>391</v>
      </c>
      <c r="C7" s="91" t="s">
        <v>87</v>
      </c>
      <c r="D7" s="120" t="s">
        <v>416</v>
      </c>
      <c r="E7" s="401"/>
      <c r="F7" s="402"/>
      <c r="G7" s="402"/>
      <c r="H7" s="403"/>
      <c r="U7" s="222" cm="1">
        <f t="array" ref="U7:Z7">' Lot Application'!B8:G8</f>
        <v>0</v>
      </c>
      <c r="V7" s="157">
        <v>0</v>
      </c>
      <c r="W7" s="157">
        <v>0</v>
      </c>
      <c r="X7" s="157">
        <v>0</v>
      </c>
      <c r="Y7" s="157">
        <v>0</v>
      </c>
      <c r="Z7" s="157">
        <v>0</v>
      </c>
      <c r="AB7" s="222">
        <f t="shared" ref="AB7:AB12" si="0">U7</f>
        <v>0</v>
      </c>
      <c r="AC7" s="157">
        <f t="shared" ref="AC7:AC12" si="1">IF(AB7="Yes",7,0)</f>
        <v>0</v>
      </c>
      <c r="AD7" s="157">
        <f>IF(AB7="Yes",COUNTA(E16:H21),0)</f>
        <v>0</v>
      </c>
    </row>
    <row r="8" spans="1:30" ht="124.5" customHeight="1" x14ac:dyDescent="0.25">
      <c r="A8" s="197" t="s">
        <v>385</v>
      </c>
      <c r="B8" s="178" t="s">
        <v>392</v>
      </c>
      <c r="C8" s="179" t="s">
        <v>87</v>
      </c>
      <c r="D8" s="120" t="s">
        <v>416</v>
      </c>
      <c r="E8" s="401"/>
      <c r="F8" s="402"/>
      <c r="G8" s="402"/>
      <c r="H8" s="403"/>
      <c r="U8" s="222" cm="1">
        <f t="array" ref="U8:Z8">' Lot Application'!B9:G9</f>
        <v>0</v>
      </c>
      <c r="V8" s="157">
        <v>0</v>
      </c>
      <c r="W8" s="157">
        <v>0</v>
      </c>
      <c r="X8" s="157">
        <v>0</v>
      </c>
      <c r="Y8" s="157">
        <v>0</v>
      </c>
      <c r="Z8" s="157">
        <v>0</v>
      </c>
      <c r="AB8" s="222">
        <f t="shared" si="0"/>
        <v>0</v>
      </c>
      <c r="AC8" s="157">
        <f t="shared" si="1"/>
        <v>0</v>
      </c>
      <c r="AD8" s="157">
        <f>IF(AB8="Yes",COUNTA(E25:H30),0)</f>
        <v>0</v>
      </c>
    </row>
    <row r="9" spans="1:30" ht="87.75" customHeight="1" x14ac:dyDescent="0.25">
      <c r="A9" s="197" t="s">
        <v>386</v>
      </c>
      <c r="B9" s="178" t="s">
        <v>394</v>
      </c>
      <c r="C9" s="179" t="s">
        <v>87</v>
      </c>
      <c r="D9" s="120" t="s">
        <v>416</v>
      </c>
      <c r="E9" s="401"/>
      <c r="F9" s="402"/>
      <c r="G9" s="402"/>
      <c r="H9" s="403"/>
      <c r="U9" s="222" cm="1">
        <f t="array" ref="U9:Z9">' Lot Application'!B10:G10</f>
        <v>0</v>
      </c>
      <c r="V9" s="157">
        <v>0</v>
      </c>
      <c r="W9" s="157">
        <v>0</v>
      </c>
      <c r="X9" s="157">
        <v>0</v>
      </c>
      <c r="Y9" s="157">
        <v>0</v>
      </c>
      <c r="Z9" s="157">
        <v>0</v>
      </c>
      <c r="AB9" s="222">
        <f t="shared" si="0"/>
        <v>0</v>
      </c>
      <c r="AC9" s="157">
        <f t="shared" si="1"/>
        <v>0</v>
      </c>
      <c r="AD9" s="157">
        <f>IF(AB9="Yes",COUNTA(E34:H39),0)</f>
        <v>0</v>
      </c>
    </row>
    <row r="10" spans="1:30" ht="69.75" customHeight="1" x14ac:dyDescent="0.25">
      <c r="A10" s="212" t="s">
        <v>387</v>
      </c>
      <c r="B10" s="178" t="s">
        <v>395</v>
      </c>
      <c r="C10" s="209" t="s">
        <v>87</v>
      </c>
      <c r="D10" s="120" t="s">
        <v>416</v>
      </c>
      <c r="E10" s="401"/>
      <c r="F10" s="402"/>
      <c r="G10" s="402"/>
      <c r="H10" s="403"/>
      <c r="U10" s="222" cm="1">
        <f t="array" ref="U10:Z10">' Lot Application'!B11:G11</f>
        <v>0</v>
      </c>
      <c r="V10" s="157">
        <v>0</v>
      </c>
      <c r="W10" s="157">
        <v>0</v>
      </c>
      <c r="X10" s="157">
        <v>0</v>
      </c>
      <c r="Y10" s="157">
        <v>0</v>
      </c>
      <c r="Z10" s="157">
        <v>0</v>
      </c>
      <c r="AB10" s="222">
        <f t="shared" si="0"/>
        <v>0</v>
      </c>
      <c r="AC10" s="157">
        <f t="shared" si="1"/>
        <v>0</v>
      </c>
      <c r="AD10" s="157">
        <f>IF(AB10="Yes",COUNTA(E43:H48),0)</f>
        <v>0</v>
      </c>
    </row>
    <row r="11" spans="1:30" ht="83.25" customHeight="1" x14ac:dyDescent="0.25">
      <c r="A11" s="212" t="s">
        <v>388</v>
      </c>
      <c r="B11" s="178" t="s">
        <v>396</v>
      </c>
      <c r="C11" s="209" t="s">
        <v>87</v>
      </c>
      <c r="D11" s="120" t="s">
        <v>416</v>
      </c>
      <c r="E11" s="401"/>
      <c r="F11" s="402"/>
      <c r="G11" s="402"/>
      <c r="H11" s="403"/>
      <c r="U11" s="222" cm="1">
        <f t="array" ref="U11:Z11">' Lot Application'!B12:G12</f>
        <v>0</v>
      </c>
      <c r="V11" s="157">
        <v>0</v>
      </c>
      <c r="W11" s="157">
        <v>0</v>
      </c>
      <c r="X11" s="157">
        <v>0</v>
      </c>
      <c r="Y11" s="157">
        <v>0</v>
      </c>
      <c r="Z11" s="157">
        <v>0</v>
      </c>
      <c r="AB11" s="222">
        <f t="shared" si="0"/>
        <v>0</v>
      </c>
      <c r="AC11" s="157">
        <f t="shared" si="1"/>
        <v>0</v>
      </c>
      <c r="AD11" s="157">
        <f>IF(AB11="Yes",COUNTA(E52:H57),0)</f>
        <v>0</v>
      </c>
    </row>
    <row r="12" spans="1:30" ht="113.25" customHeight="1" x14ac:dyDescent="0.25">
      <c r="A12" s="212" t="s">
        <v>389</v>
      </c>
      <c r="B12" s="178" t="s">
        <v>397</v>
      </c>
      <c r="C12" s="209" t="s">
        <v>87</v>
      </c>
      <c r="D12" s="120" t="s">
        <v>416</v>
      </c>
      <c r="E12" s="401"/>
      <c r="F12" s="402"/>
      <c r="G12" s="402"/>
      <c r="H12" s="403"/>
      <c r="U12" s="222" cm="1">
        <f t="array" ref="U12:Z12">' Lot Application'!B13:G13</f>
        <v>0</v>
      </c>
      <c r="V12" s="157">
        <v>0</v>
      </c>
      <c r="W12" s="157">
        <v>0</v>
      </c>
      <c r="X12" s="157">
        <v>0</v>
      </c>
      <c r="Y12" s="157">
        <v>0</v>
      </c>
      <c r="Z12" s="157">
        <v>0</v>
      </c>
      <c r="AB12" s="222">
        <f t="shared" si="0"/>
        <v>0</v>
      </c>
      <c r="AC12" s="157">
        <f t="shared" si="1"/>
        <v>0</v>
      </c>
      <c r="AD12" s="157">
        <f>IF(AB12="Yes",COUNTA(E61:H66),0)</f>
        <v>0</v>
      </c>
    </row>
    <row r="14" spans="1:30" ht="48.75" customHeight="1" x14ac:dyDescent="0.25">
      <c r="A14" s="404" t="s">
        <v>469</v>
      </c>
      <c r="B14" s="405"/>
      <c r="C14" s="405"/>
      <c r="D14" s="405"/>
      <c r="E14" s="405"/>
      <c r="F14" s="405"/>
      <c r="G14" s="405"/>
      <c r="H14" s="406"/>
    </row>
    <row r="15" spans="1:30" ht="25.5" x14ac:dyDescent="0.25">
      <c r="A15" s="233" t="s">
        <v>326</v>
      </c>
      <c r="B15" s="233" t="s">
        <v>84</v>
      </c>
      <c r="C15" s="233" t="s">
        <v>85</v>
      </c>
      <c r="D15" s="233" t="s">
        <v>96</v>
      </c>
      <c r="E15" s="306" t="s">
        <v>86</v>
      </c>
      <c r="F15" s="306"/>
      <c r="G15" s="306"/>
      <c r="H15" s="306"/>
    </row>
    <row r="16" spans="1:30" ht="99" customHeight="1" x14ac:dyDescent="0.25">
      <c r="A16" s="234" t="s">
        <v>384</v>
      </c>
      <c r="B16" s="178" t="s">
        <v>391</v>
      </c>
      <c r="C16" s="209" t="s">
        <v>87</v>
      </c>
      <c r="D16" s="120" t="s">
        <v>416</v>
      </c>
      <c r="E16" s="401"/>
      <c r="F16" s="402"/>
      <c r="G16" s="402"/>
      <c r="H16" s="403"/>
    </row>
    <row r="17" spans="1:8" ht="124.5" customHeight="1" x14ac:dyDescent="0.25">
      <c r="A17" s="234" t="s">
        <v>385</v>
      </c>
      <c r="B17" s="178" t="s">
        <v>392</v>
      </c>
      <c r="C17" s="209" t="s">
        <v>87</v>
      </c>
      <c r="D17" s="120" t="s">
        <v>416</v>
      </c>
      <c r="E17" s="401"/>
      <c r="F17" s="402"/>
      <c r="G17" s="402"/>
      <c r="H17" s="403"/>
    </row>
    <row r="18" spans="1:8" ht="87.75" customHeight="1" x14ac:dyDescent="0.25">
      <c r="A18" s="234" t="s">
        <v>386</v>
      </c>
      <c r="B18" s="178" t="s">
        <v>394</v>
      </c>
      <c r="C18" s="209" t="s">
        <v>87</v>
      </c>
      <c r="D18" s="120" t="s">
        <v>416</v>
      </c>
      <c r="E18" s="401"/>
      <c r="F18" s="402"/>
      <c r="G18" s="402"/>
      <c r="H18" s="403"/>
    </row>
    <row r="19" spans="1:8" ht="69.75" customHeight="1" x14ac:dyDescent="0.25">
      <c r="A19" s="234" t="s">
        <v>387</v>
      </c>
      <c r="B19" s="178" t="s">
        <v>395</v>
      </c>
      <c r="C19" s="209" t="s">
        <v>87</v>
      </c>
      <c r="D19" s="120" t="s">
        <v>416</v>
      </c>
      <c r="E19" s="401"/>
      <c r="F19" s="402"/>
      <c r="G19" s="402"/>
      <c r="H19" s="403"/>
    </row>
    <row r="20" spans="1:8" ht="83.25" customHeight="1" x14ac:dyDescent="0.25">
      <c r="A20" s="234" t="s">
        <v>388</v>
      </c>
      <c r="B20" s="178" t="s">
        <v>396</v>
      </c>
      <c r="C20" s="209" t="s">
        <v>87</v>
      </c>
      <c r="D20" s="120" t="s">
        <v>416</v>
      </c>
      <c r="E20" s="401"/>
      <c r="F20" s="402"/>
      <c r="G20" s="402"/>
      <c r="H20" s="403"/>
    </row>
    <row r="21" spans="1:8" ht="113.25" customHeight="1" x14ac:dyDescent="0.25">
      <c r="A21" s="234" t="s">
        <v>389</v>
      </c>
      <c r="B21" s="178" t="s">
        <v>397</v>
      </c>
      <c r="C21" s="209" t="s">
        <v>87</v>
      </c>
      <c r="D21" s="120" t="s">
        <v>416</v>
      </c>
      <c r="E21" s="401"/>
      <c r="F21" s="402"/>
      <c r="G21" s="402"/>
      <c r="H21" s="403"/>
    </row>
    <row r="23" spans="1:8" ht="48.75" customHeight="1" x14ac:dyDescent="0.25">
      <c r="A23" s="404" t="s">
        <v>470</v>
      </c>
      <c r="B23" s="405"/>
      <c r="C23" s="405"/>
      <c r="D23" s="405"/>
      <c r="E23" s="405"/>
      <c r="F23" s="405"/>
      <c r="G23" s="405"/>
      <c r="H23" s="406"/>
    </row>
    <row r="24" spans="1:8" ht="25.5" x14ac:dyDescent="0.25">
      <c r="A24" s="236" t="s">
        <v>326</v>
      </c>
      <c r="B24" s="236" t="s">
        <v>84</v>
      </c>
      <c r="C24" s="236" t="s">
        <v>85</v>
      </c>
      <c r="D24" s="236" t="s">
        <v>96</v>
      </c>
      <c r="E24" s="306" t="s">
        <v>86</v>
      </c>
      <c r="F24" s="306"/>
      <c r="G24" s="306"/>
      <c r="H24" s="306"/>
    </row>
    <row r="25" spans="1:8" ht="99" customHeight="1" x14ac:dyDescent="0.25">
      <c r="A25" s="237" t="s">
        <v>384</v>
      </c>
      <c r="B25" s="178" t="s">
        <v>391</v>
      </c>
      <c r="C25" s="209" t="s">
        <v>87</v>
      </c>
      <c r="D25" s="120" t="s">
        <v>416</v>
      </c>
      <c r="E25" s="401"/>
      <c r="F25" s="402"/>
      <c r="G25" s="402"/>
      <c r="H25" s="403"/>
    </row>
    <row r="26" spans="1:8" ht="124.5" customHeight="1" x14ac:dyDescent="0.25">
      <c r="A26" s="237" t="s">
        <v>385</v>
      </c>
      <c r="B26" s="178" t="s">
        <v>392</v>
      </c>
      <c r="C26" s="209" t="s">
        <v>87</v>
      </c>
      <c r="D26" s="120" t="s">
        <v>416</v>
      </c>
      <c r="E26" s="401"/>
      <c r="F26" s="402"/>
      <c r="G26" s="402"/>
      <c r="H26" s="403"/>
    </row>
    <row r="27" spans="1:8" ht="87.75" customHeight="1" x14ac:dyDescent="0.25">
      <c r="A27" s="237" t="s">
        <v>386</v>
      </c>
      <c r="B27" s="178" t="s">
        <v>394</v>
      </c>
      <c r="C27" s="209" t="s">
        <v>87</v>
      </c>
      <c r="D27" s="120" t="s">
        <v>416</v>
      </c>
      <c r="E27" s="401"/>
      <c r="F27" s="402"/>
      <c r="G27" s="402"/>
      <c r="H27" s="403"/>
    </row>
    <row r="28" spans="1:8" ht="69.75" customHeight="1" x14ac:dyDescent="0.25">
      <c r="A28" s="237" t="s">
        <v>387</v>
      </c>
      <c r="B28" s="178" t="s">
        <v>395</v>
      </c>
      <c r="C28" s="209" t="s">
        <v>87</v>
      </c>
      <c r="D28" s="120" t="s">
        <v>416</v>
      </c>
      <c r="E28" s="401"/>
      <c r="F28" s="402"/>
      <c r="G28" s="402"/>
      <c r="H28" s="403"/>
    </row>
    <row r="29" spans="1:8" ht="83.25" customHeight="1" x14ac:dyDescent="0.25">
      <c r="A29" s="237" t="s">
        <v>388</v>
      </c>
      <c r="B29" s="178" t="s">
        <v>396</v>
      </c>
      <c r="C29" s="209" t="s">
        <v>87</v>
      </c>
      <c r="D29" s="120" t="s">
        <v>416</v>
      </c>
      <c r="E29" s="401"/>
      <c r="F29" s="402"/>
      <c r="G29" s="402"/>
      <c r="H29" s="403"/>
    </row>
    <row r="30" spans="1:8" ht="113.25" customHeight="1" x14ac:dyDescent="0.25">
      <c r="A30" s="237" t="s">
        <v>389</v>
      </c>
      <c r="B30" s="178" t="s">
        <v>397</v>
      </c>
      <c r="C30" s="209" t="s">
        <v>87</v>
      </c>
      <c r="D30" s="120" t="s">
        <v>416</v>
      </c>
      <c r="E30" s="401"/>
      <c r="F30" s="402"/>
      <c r="G30" s="402"/>
      <c r="H30" s="403"/>
    </row>
    <row r="32" spans="1:8" ht="48.75" customHeight="1" x14ac:dyDescent="0.25">
      <c r="A32" s="404" t="s">
        <v>471</v>
      </c>
      <c r="B32" s="405"/>
      <c r="C32" s="405"/>
      <c r="D32" s="405"/>
      <c r="E32" s="405"/>
      <c r="F32" s="405"/>
      <c r="G32" s="405"/>
      <c r="H32" s="406"/>
    </row>
    <row r="33" spans="1:8" ht="25.5" x14ac:dyDescent="0.25">
      <c r="A33" s="236" t="s">
        <v>326</v>
      </c>
      <c r="B33" s="236" t="s">
        <v>84</v>
      </c>
      <c r="C33" s="236" t="s">
        <v>85</v>
      </c>
      <c r="D33" s="236" t="s">
        <v>96</v>
      </c>
      <c r="E33" s="306" t="s">
        <v>86</v>
      </c>
      <c r="F33" s="306"/>
      <c r="G33" s="306"/>
      <c r="H33" s="306"/>
    </row>
    <row r="34" spans="1:8" ht="99" customHeight="1" x14ac:dyDescent="0.25">
      <c r="A34" s="237" t="s">
        <v>384</v>
      </c>
      <c r="B34" s="178" t="s">
        <v>391</v>
      </c>
      <c r="C34" s="209" t="s">
        <v>87</v>
      </c>
      <c r="D34" s="120" t="s">
        <v>416</v>
      </c>
      <c r="E34" s="401"/>
      <c r="F34" s="402"/>
      <c r="G34" s="402"/>
      <c r="H34" s="403"/>
    </row>
    <row r="35" spans="1:8" ht="124.5" customHeight="1" x14ac:dyDescent="0.25">
      <c r="A35" s="237" t="s">
        <v>385</v>
      </c>
      <c r="B35" s="178" t="s">
        <v>392</v>
      </c>
      <c r="C35" s="209" t="s">
        <v>87</v>
      </c>
      <c r="D35" s="120" t="s">
        <v>416</v>
      </c>
      <c r="E35" s="401"/>
      <c r="F35" s="402"/>
      <c r="G35" s="402"/>
      <c r="H35" s="403"/>
    </row>
    <row r="36" spans="1:8" ht="87.75" customHeight="1" x14ac:dyDescent="0.25">
      <c r="A36" s="237" t="s">
        <v>386</v>
      </c>
      <c r="B36" s="178" t="s">
        <v>394</v>
      </c>
      <c r="C36" s="209" t="s">
        <v>87</v>
      </c>
      <c r="D36" s="120" t="s">
        <v>416</v>
      </c>
      <c r="E36" s="401"/>
      <c r="F36" s="402"/>
      <c r="G36" s="402"/>
      <c r="H36" s="403"/>
    </row>
    <row r="37" spans="1:8" ht="69.75" customHeight="1" x14ac:dyDescent="0.25">
      <c r="A37" s="237" t="s">
        <v>387</v>
      </c>
      <c r="B37" s="178" t="s">
        <v>395</v>
      </c>
      <c r="C37" s="209" t="s">
        <v>87</v>
      </c>
      <c r="D37" s="120" t="s">
        <v>416</v>
      </c>
      <c r="E37" s="401"/>
      <c r="F37" s="402"/>
      <c r="G37" s="402"/>
      <c r="H37" s="403"/>
    </row>
    <row r="38" spans="1:8" ht="83.25" customHeight="1" x14ac:dyDescent="0.25">
      <c r="A38" s="237" t="s">
        <v>388</v>
      </c>
      <c r="B38" s="178" t="s">
        <v>396</v>
      </c>
      <c r="C38" s="209" t="s">
        <v>87</v>
      </c>
      <c r="D38" s="120" t="s">
        <v>416</v>
      </c>
      <c r="E38" s="401"/>
      <c r="F38" s="402"/>
      <c r="G38" s="402"/>
      <c r="H38" s="403"/>
    </row>
    <row r="39" spans="1:8" ht="113.25" customHeight="1" x14ac:dyDescent="0.25">
      <c r="A39" s="237" t="s">
        <v>389</v>
      </c>
      <c r="B39" s="178" t="s">
        <v>397</v>
      </c>
      <c r="C39" s="209" t="s">
        <v>87</v>
      </c>
      <c r="D39" s="120" t="s">
        <v>416</v>
      </c>
      <c r="E39" s="401"/>
      <c r="F39" s="402"/>
      <c r="G39" s="402"/>
      <c r="H39" s="403"/>
    </row>
    <row r="41" spans="1:8" ht="48.75" customHeight="1" x14ac:dyDescent="0.25">
      <c r="A41" s="404" t="s">
        <v>472</v>
      </c>
      <c r="B41" s="405"/>
      <c r="C41" s="405"/>
      <c r="D41" s="405"/>
      <c r="E41" s="405"/>
      <c r="F41" s="405"/>
      <c r="G41" s="405"/>
      <c r="H41" s="406"/>
    </row>
    <row r="42" spans="1:8" ht="25.5" x14ac:dyDescent="0.25">
      <c r="A42" s="236" t="s">
        <v>326</v>
      </c>
      <c r="B42" s="236" t="s">
        <v>84</v>
      </c>
      <c r="C42" s="236" t="s">
        <v>85</v>
      </c>
      <c r="D42" s="236" t="s">
        <v>96</v>
      </c>
      <c r="E42" s="306" t="s">
        <v>86</v>
      </c>
      <c r="F42" s="306"/>
      <c r="G42" s="306"/>
      <c r="H42" s="306"/>
    </row>
    <row r="43" spans="1:8" ht="99" customHeight="1" x14ac:dyDescent="0.25">
      <c r="A43" s="237" t="s">
        <v>384</v>
      </c>
      <c r="B43" s="178" t="s">
        <v>391</v>
      </c>
      <c r="C43" s="209" t="s">
        <v>87</v>
      </c>
      <c r="D43" s="120" t="s">
        <v>416</v>
      </c>
      <c r="E43" s="401"/>
      <c r="F43" s="402"/>
      <c r="G43" s="402"/>
      <c r="H43" s="403"/>
    </row>
    <row r="44" spans="1:8" ht="124.5" customHeight="1" x14ac:dyDescent="0.25">
      <c r="A44" s="237" t="s">
        <v>385</v>
      </c>
      <c r="B44" s="178" t="s">
        <v>392</v>
      </c>
      <c r="C44" s="209" t="s">
        <v>87</v>
      </c>
      <c r="D44" s="120" t="s">
        <v>416</v>
      </c>
      <c r="E44" s="401"/>
      <c r="F44" s="402"/>
      <c r="G44" s="402"/>
      <c r="H44" s="403"/>
    </row>
    <row r="45" spans="1:8" ht="87.75" customHeight="1" x14ac:dyDescent="0.25">
      <c r="A45" s="237" t="s">
        <v>386</v>
      </c>
      <c r="B45" s="178" t="s">
        <v>394</v>
      </c>
      <c r="C45" s="209" t="s">
        <v>87</v>
      </c>
      <c r="D45" s="120" t="s">
        <v>362</v>
      </c>
      <c r="E45" s="401"/>
      <c r="F45" s="402"/>
      <c r="G45" s="402"/>
      <c r="H45" s="403"/>
    </row>
    <row r="46" spans="1:8" ht="69.75" customHeight="1" x14ac:dyDescent="0.25">
      <c r="A46" s="237" t="s">
        <v>387</v>
      </c>
      <c r="B46" s="178" t="s">
        <v>395</v>
      </c>
      <c r="C46" s="209" t="s">
        <v>87</v>
      </c>
      <c r="D46" s="120" t="s">
        <v>416</v>
      </c>
      <c r="E46" s="401"/>
      <c r="F46" s="402"/>
      <c r="G46" s="402"/>
      <c r="H46" s="403"/>
    </row>
    <row r="47" spans="1:8" ht="83.25" customHeight="1" x14ac:dyDescent="0.25">
      <c r="A47" s="237" t="s">
        <v>388</v>
      </c>
      <c r="B47" s="178" t="s">
        <v>396</v>
      </c>
      <c r="C47" s="209" t="s">
        <v>87</v>
      </c>
      <c r="D47" s="120" t="s">
        <v>416</v>
      </c>
      <c r="E47" s="401"/>
      <c r="F47" s="402"/>
      <c r="G47" s="402"/>
      <c r="H47" s="403"/>
    </row>
    <row r="48" spans="1:8" ht="113.25" customHeight="1" x14ac:dyDescent="0.25">
      <c r="A48" s="237" t="s">
        <v>389</v>
      </c>
      <c r="B48" s="178" t="s">
        <v>397</v>
      </c>
      <c r="C48" s="209" t="s">
        <v>87</v>
      </c>
      <c r="D48" s="120" t="s">
        <v>416</v>
      </c>
      <c r="E48" s="401"/>
      <c r="F48" s="402"/>
      <c r="G48" s="402"/>
      <c r="H48" s="403"/>
    </row>
    <row r="50" spans="1:8" ht="48.75" customHeight="1" x14ac:dyDescent="0.25">
      <c r="A50" s="404" t="s">
        <v>473</v>
      </c>
      <c r="B50" s="405"/>
      <c r="C50" s="405"/>
      <c r="D50" s="405"/>
      <c r="E50" s="405"/>
      <c r="F50" s="405"/>
      <c r="G50" s="405"/>
      <c r="H50" s="406"/>
    </row>
    <row r="51" spans="1:8" ht="25.5" x14ac:dyDescent="0.25">
      <c r="A51" s="236" t="s">
        <v>326</v>
      </c>
      <c r="B51" s="236" t="s">
        <v>84</v>
      </c>
      <c r="C51" s="236" t="s">
        <v>85</v>
      </c>
      <c r="D51" s="236" t="s">
        <v>96</v>
      </c>
      <c r="E51" s="306" t="s">
        <v>86</v>
      </c>
      <c r="F51" s="306"/>
      <c r="G51" s="306"/>
      <c r="H51" s="306"/>
    </row>
    <row r="52" spans="1:8" ht="99" customHeight="1" x14ac:dyDescent="0.25">
      <c r="A52" s="237" t="s">
        <v>384</v>
      </c>
      <c r="B52" s="178" t="s">
        <v>391</v>
      </c>
      <c r="C52" s="209" t="s">
        <v>87</v>
      </c>
      <c r="D52" s="120" t="s">
        <v>416</v>
      </c>
      <c r="E52" s="401"/>
      <c r="F52" s="402"/>
      <c r="G52" s="402"/>
      <c r="H52" s="403"/>
    </row>
    <row r="53" spans="1:8" ht="124.5" customHeight="1" x14ac:dyDescent="0.25">
      <c r="A53" s="237" t="s">
        <v>385</v>
      </c>
      <c r="B53" s="178" t="s">
        <v>392</v>
      </c>
      <c r="C53" s="209" t="s">
        <v>87</v>
      </c>
      <c r="D53" s="120" t="s">
        <v>416</v>
      </c>
      <c r="E53" s="401"/>
      <c r="F53" s="402"/>
      <c r="G53" s="402"/>
      <c r="H53" s="403"/>
    </row>
    <row r="54" spans="1:8" ht="87.75" customHeight="1" x14ac:dyDescent="0.25">
      <c r="A54" s="237" t="s">
        <v>386</v>
      </c>
      <c r="B54" s="178" t="s">
        <v>394</v>
      </c>
      <c r="C54" s="209" t="s">
        <v>87</v>
      </c>
      <c r="D54" s="120" t="s">
        <v>416</v>
      </c>
      <c r="E54" s="401"/>
      <c r="F54" s="402"/>
      <c r="G54" s="402"/>
      <c r="H54" s="403"/>
    </row>
    <row r="55" spans="1:8" ht="69.75" customHeight="1" x14ac:dyDescent="0.25">
      <c r="A55" s="237" t="s">
        <v>387</v>
      </c>
      <c r="B55" s="178" t="s">
        <v>395</v>
      </c>
      <c r="C55" s="209" t="s">
        <v>87</v>
      </c>
      <c r="D55" s="120" t="s">
        <v>416</v>
      </c>
      <c r="E55" s="401"/>
      <c r="F55" s="402"/>
      <c r="G55" s="402"/>
      <c r="H55" s="403"/>
    </row>
    <row r="56" spans="1:8" ht="83.25" customHeight="1" x14ac:dyDescent="0.25">
      <c r="A56" s="237" t="s">
        <v>388</v>
      </c>
      <c r="B56" s="178" t="s">
        <v>396</v>
      </c>
      <c r="C56" s="209" t="s">
        <v>87</v>
      </c>
      <c r="D56" s="120" t="s">
        <v>416</v>
      </c>
      <c r="E56" s="401"/>
      <c r="F56" s="402"/>
      <c r="G56" s="402"/>
      <c r="H56" s="403"/>
    </row>
    <row r="57" spans="1:8" ht="113.25" customHeight="1" x14ac:dyDescent="0.25">
      <c r="A57" s="237" t="s">
        <v>389</v>
      </c>
      <c r="B57" s="178" t="s">
        <v>397</v>
      </c>
      <c r="C57" s="209" t="s">
        <v>87</v>
      </c>
      <c r="D57" s="120" t="s">
        <v>416</v>
      </c>
      <c r="E57" s="401"/>
      <c r="F57" s="402"/>
      <c r="G57" s="402"/>
      <c r="H57" s="403"/>
    </row>
    <row r="59" spans="1:8" ht="48.75" customHeight="1" x14ac:dyDescent="0.25">
      <c r="A59" s="404" t="s">
        <v>474</v>
      </c>
      <c r="B59" s="405"/>
      <c r="C59" s="405"/>
      <c r="D59" s="405"/>
      <c r="E59" s="405"/>
      <c r="F59" s="405"/>
      <c r="G59" s="405"/>
      <c r="H59" s="406"/>
    </row>
    <row r="60" spans="1:8" ht="25.5" x14ac:dyDescent="0.25">
      <c r="A60" s="236" t="s">
        <v>326</v>
      </c>
      <c r="B60" s="236" t="s">
        <v>84</v>
      </c>
      <c r="C60" s="236" t="s">
        <v>85</v>
      </c>
      <c r="D60" s="236" t="s">
        <v>96</v>
      </c>
      <c r="E60" s="306" t="s">
        <v>86</v>
      </c>
      <c r="F60" s="306"/>
      <c r="G60" s="306"/>
      <c r="H60" s="306"/>
    </row>
    <row r="61" spans="1:8" ht="99" customHeight="1" x14ac:dyDescent="0.25">
      <c r="A61" s="237" t="s">
        <v>384</v>
      </c>
      <c r="B61" s="178" t="s">
        <v>391</v>
      </c>
      <c r="C61" s="209" t="s">
        <v>87</v>
      </c>
      <c r="D61" s="120" t="s">
        <v>416</v>
      </c>
      <c r="E61" s="401"/>
      <c r="F61" s="402"/>
      <c r="G61" s="402"/>
      <c r="H61" s="403"/>
    </row>
    <row r="62" spans="1:8" ht="124.5" customHeight="1" x14ac:dyDescent="0.25">
      <c r="A62" s="237" t="s">
        <v>385</v>
      </c>
      <c r="B62" s="178" t="s">
        <v>392</v>
      </c>
      <c r="C62" s="209" t="s">
        <v>87</v>
      </c>
      <c r="D62" s="120" t="s">
        <v>416</v>
      </c>
      <c r="E62" s="401"/>
      <c r="F62" s="402"/>
      <c r="G62" s="402"/>
      <c r="H62" s="403"/>
    </row>
    <row r="63" spans="1:8" ht="87.75" customHeight="1" x14ac:dyDescent="0.25">
      <c r="A63" s="237" t="s">
        <v>386</v>
      </c>
      <c r="B63" s="178" t="s">
        <v>394</v>
      </c>
      <c r="C63" s="209" t="s">
        <v>87</v>
      </c>
      <c r="D63" s="120" t="s">
        <v>416</v>
      </c>
      <c r="E63" s="401"/>
      <c r="F63" s="402"/>
      <c r="G63" s="402"/>
      <c r="H63" s="403"/>
    </row>
    <row r="64" spans="1:8" ht="69.75" customHeight="1" x14ac:dyDescent="0.25">
      <c r="A64" s="237" t="s">
        <v>387</v>
      </c>
      <c r="B64" s="178" t="s">
        <v>395</v>
      </c>
      <c r="C64" s="209" t="s">
        <v>87</v>
      </c>
      <c r="D64" s="120" t="s">
        <v>416</v>
      </c>
      <c r="E64" s="401"/>
      <c r="F64" s="402"/>
      <c r="G64" s="402"/>
      <c r="H64" s="403"/>
    </row>
    <row r="65" spans="1:8" ht="83.25" customHeight="1" x14ac:dyDescent="0.25">
      <c r="A65" s="237" t="s">
        <v>388</v>
      </c>
      <c r="B65" s="178" t="s">
        <v>396</v>
      </c>
      <c r="C65" s="209" t="s">
        <v>87</v>
      </c>
      <c r="D65" s="120" t="s">
        <v>416</v>
      </c>
      <c r="E65" s="401"/>
      <c r="F65" s="402"/>
      <c r="G65" s="402"/>
      <c r="H65" s="403"/>
    </row>
    <row r="66" spans="1:8" ht="113.25" customHeight="1" x14ac:dyDescent="0.25">
      <c r="A66" s="237" t="s">
        <v>389</v>
      </c>
      <c r="B66" s="178" t="s">
        <v>397</v>
      </c>
      <c r="C66" s="209" t="s">
        <v>87</v>
      </c>
      <c r="D66" s="120" t="s">
        <v>416</v>
      </c>
      <c r="E66" s="401"/>
      <c r="F66" s="402"/>
      <c r="G66" s="402"/>
      <c r="H66" s="403"/>
    </row>
  </sheetData>
  <sheetProtection algorithmName="SHA-512" hashValue="AYL/H9cSfsi/oF5fsEKHgsLqZ8Tf6IjCnsspwaqRE1sy7kQFUWjubkGk0MyVRyZK8O6DZdhcfHpffQs1ahB39g==" saltValue="dW97f7R/cTGj8WqCuCx29g==" spinCount="100000" sheet="1" objects="1" scenarios="1" selectLockedCells="1"/>
  <dataConsolidate link="1"/>
  <mergeCells count="61">
    <mergeCell ref="E19:H19"/>
    <mergeCell ref="E20:H20"/>
    <mergeCell ref="E21:H21"/>
    <mergeCell ref="A14:H14"/>
    <mergeCell ref="E15:H15"/>
    <mergeCell ref="E16:H16"/>
    <mergeCell ref="E17:H17"/>
    <mergeCell ref="E18:H18"/>
    <mergeCell ref="A1:D2"/>
    <mergeCell ref="E1:H1"/>
    <mergeCell ref="E2:H2"/>
    <mergeCell ref="A3:H3"/>
    <mergeCell ref="E6:H6"/>
    <mergeCell ref="A5:H5"/>
    <mergeCell ref="E10:H10"/>
    <mergeCell ref="E11:H11"/>
    <mergeCell ref="E12:H12"/>
    <mergeCell ref="A4:H4"/>
    <mergeCell ref="E8:H8"/>
    <mergeCell ref="E9:H9"/>
    <mergeCell ref="E7:H7"/>
    <mergeCell ref="E28:H28"/>
    <mergeCell ref="E29:H29"/>
    <mergeCell ref="E30:H30"/>
    <mergeCell ref="A32:H32"/>
    <mergeCell ref="A23:H23"/>
    <mergeCell ref="E24:H24"/>
    <mergeCell ref="E25:H25"/>
    <mergeCell ref="E26:H26"/>
    <mergeCell ref="E27:H27"/>
    <mergeCell ref="E38:H38"/>
    <mergeCell ref="E39:H39"/>
    <mergeCell ref="A41:H41"/>
    <mergeCell ref="E42:H42"/>
    <mergeCell ref="E33:H33"/>
    <mergeCell ref="E34:H34"/>
    <mergeCell ref="E35:H35"/>
    <mergeCell ref="E36:H36"/>
    <mergeCell ref="E37:H37"/>
    <mergeCell ref="E48:H48"/>
    <mergeCell ref="A50:H50"/>
    <mergeCell ref="E51:H51"/>
    <mergeCell ref="E52:H52"/>
    <mergeCell ref="E43:H43"/>
    <mergeCell ref="E44:H44"/>
    <mergeCell ref="E45:H45"/>
    <mergeCell ref="E46:H46"/>
    <mergeCell ref="E47:H47"/>
    <mergeCell ref="E53:H53"/>
    <mergeCell ref="E54:H54"/>
    <mergeCell ref="E55:H55"/>
    <mergeCell ref="E56:H56"/>
    <mergeCell ref="E57:H57"/>
    <mergeCell ref="E63:H63"/>
    <mergeCell ref="E64:H64"/>
    <mergeCell ref="E65:H65"/>
    <mergeCell ref="E66:H66"/>
    <mergeCell ref="A59:H59"/>
    <mergeCell ref="E60:H60"/>
    <mergeCell ref="E61:H61"/>
    <mergeCell ref="E62:H62"/>
  </mergeCells>
  <phoneticPr fontId="7" type="noConversion"/>
  <conditionalFormatting sqref="E2">
    <cfRule type="dataBar" priority="8">
      <dataBar>
        <cfvo type="num" val="0"/>
        <cfvo type="num" val="1"/>
        <color rgb="FF00B050"/>
      </dataBar>
      <extLst>
        <ext xmlns:x14="http://schemas.microsoft.com/office/spreadsheetml/2009/9/main" uri="{B025F937-C7B1-47D3-B67F-A62EFF666E3E}">
          <x14:id>{DC75D61F-97D1-4986-B43F-F66225C4D340}</x14:id>
        </ext>
      </extLst>
    </cfRule>
  </conditionalFormatting>
  <conditionalFormatting sqref="E7:H12">
    <cfRule type="expression" dxfId="62" priority="7">
      <formula>$AB$6="No"</formula>
    </cfRule>
  </conditionalFormatting>
  <conditionalFormatting sqref="E16:H21">
    <cfRule type="expression" dxfId="61" priority="6">
      <formula>$AB$7="No"</formula>
    </cfRule>
  </conditionalFormatting>
  <conditionalFormatting sqref="E25:H30">
    <cfRule type="expression" dxfId="60" priority="5">
      <formula>$AB$8="No"</formula>
    </cfRule>
  </conditionalFormatting>
  <conditionalFormatting sqref="E34:H39">
    <cfRule type="expression" dxfId="59" priority="4">
      <formula>$AB$9="No"</formula>
    </cfRule>
  </conditionalFormatting>
  <conditionalFormatting sqref="E43:H48">
    <cfRule type="expression" dxfId="58" priority="3">
      <formula>$AB$10="No"</formula>
    </cfRule>
  </conditionalFormatting>
  <conditionalFormatting sqref="E52:H57">
    <cfRule type="expression" dxfId="57" priority="2">
      <formula>$AB$11="No"</formula>
    </cfRule>
  </conditionalFormatting>
  <conditionalFormatting sqref="E61:H66">
    <cfRule type="expression" dxfId="56" priority="1">
      <formula>$AB$12="No"</formula>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DC75D61F-97D1-4986-B43F-F66225C4D340}">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52B3C-290B-4F02-8D05-066ECCE8CB31}">
  <sheetPr codeName="Sheet16">
    <tabColor rgb="FFFFC000"/>
    <pageSetUpPr fitToPage="1"/>
  </sheetPr>
  <dimension ref="A1:AI14"/>
  <sheetViews>
    <sheetView zoomScaleNormal="100" workbookViewId="0">
      <pane ySplit="2" topLeftCell="A9" activePane="bottomLeft" state="frozen"/>
      <selection activeCell="B32" sqref="B32"/>
      <selection pane="bottomLeft" activeCell="G13" sqref="G13"/>
    </sheetView>
  </sheetViews>
  <sheetFormatPr defaultColWidth="9.140625" defaultRowHeight="15" x14ac:dyDescent="0.25"/>
  <cols>
    <col min="1" max="1" width="9.7109375" style="159" bestFit="1" customWidth="1"/>
    <col min="2" max="2" width="84.28515625" style="155" customWidth="1"/>
    <col min="3" max="3" width="28.140625" style="156" customWidth="1"/>
    <col min="4" max="4" width="19.28515625" style="156" customWidth="1"/>
    <col min="5" max="7" width="29.140625" style="156" customWidth="1"/>
    <col min="8" max="8" width="5.140625" style="157" customWidth="1"/>
    <col min="9" max="20" width="9.140625" style="157"/>
    <col min="21" max="21" width="9.140625" style="157" customWidth="1"/>
    <col min="22" max="35" width="9.140625" style="157" hidden="1" customWidth="1"/>
    <col min="36" max="16384" width="9.140625" style="157"/>
  </cols>
  <sheetData>
    <row r="1" spans="1:33" ht="23.25" customHeight="1" x14ac:dyDescent="0.25">
      <c r="A1" s="332" t="s">
        <v>511</v>
      </c>
      <c r="B1" s="326"/>
      <c r="C1" s="326"/>
      <c r="D1" s="326"/>
      <c r="E1" s="325" t="s">
        <v>102</v>
      </c>
      <c r="F1" s="326"/>
      <c r="G1" s="326"/>
      <c r="W1" s="158"/>
      <c r="X1" s="158"/>
      <c r="Y1" s="158"/>
    </row>
    <row r="2" spans="1:33" ht="24" thickBot="1" x14ac:dyDescent="0.3">
      <c r="A2" s="333"/>
      <c r="B2" s="334"/>
      <c r="C2" s="334"/>
      <c r="D2" s="334"/>
      <c r="E2" s="323">
        <f>IFERROR(AA4,0)</f>
        <v>0</v>
      </c>
      <c r="F2" s="323"/>
      <c r="G2" s="323"/>
      <c r="W2" s="158"/>
      <c r="X2" s="158"/>
      <c r="Y2" s="158"/>
    </row>
    <row r="3" spans="1:33" ht="94.5" customHeight="1" x14ac:dyDescent="0.25">
      <c r="A3" s="286" t="s">
        <v>175</v>
      </c>
      <c r="B3" s="286"/>
      <c r="C3" s="286"/>
      <c r="D3" s="286"/>
      <c r="E3" s="286"/>
      <c r="F3" s="286"/>
      <c r="G3" s="286"/>
    </row>
    <row r="4" spans="1:33" ht="72" customHeight="1" x14ac:dyDescent="0.25">
      <c r="A4" s="413" t="s">
        <v>512</v>
      </c>
      <c r="B4" s="413"/>
      <c r="C4" s="413"/>
      <c r="D4" s="413"/>
      <c r="E4" s="413"/>
      <c r="F4" s="413"/>
      <c r="G4" s="413"/>
      <c r="Y4" s="157">
        <f>SUM(AF7:AF13)</f>
        <v>0</v>
      </c>
      <c r="Z4" s="157">
        <f>SUM(AG7:AG13)</f>
        <v>0</v>
      </c>
      <c r="AA4" s="157" t="e">
        <f>Z4/Y4</f>
        <v>#DIV/0!</v>
      </c>
    </row>
    <row r="5" spans="1:33" ht="25.5" x14ac:dyDescent="0.25">
      <c r="A5" s="211" t="s">
        <v>326</v>
      </c>
      <c r="B5" s="211" t="s">
        <v>84</v>
      </c>
      <c r="C5" s="211" t="s">
        <v>85</v>
      </c>
      <c r="D5" s="211" t="s">
        <v>96</v>
      </c>
      <c r="E5" s="214" t="s">
        <v>418</v>
      </c>
      <c r="F5" s="214" t="s">
        <v>419</v>
      </c>
      <c r="G5" s="214" t="s">
        <v>420</v>
      </c>
    </row>
    <row r="6" spans="1:33" ht="130.5" customHeight="1" x14ac:dyDescent="0.25">
      <c r="A6" s="271" t="s">
        <v>390</v>
      </c>
      <c r="B6" s="410" t="s">
        <v>513</v>
      </c>
      <c r="C6" s="411"/>
      <c r="D6" s="411"/>
      <c r="E6" s="411"/>
      <c r="F6" s="411"/>
      <c r="G6" s="412"/>
    </row>
    <row r="7" spans="1:33" ht="129.75" customHeight="1" x14ac:dyDescent="0.25">
      <c r="A7" s="272"/>
      <c r="B7" s="178" t="s">
        <v>487</v>
      </c>
      <c r="C7" s="209" t="s">
        <v>87</v>
      </c>
      <c r="D7" s="120" t="s">
        <v>476</v>
      </c>
      <c r="E7" s="217"/>
      <c r="F7" s="217"/>
      <c r="G7" s="217"/>
      <c r="W7" s="222" cm="1">
        <f t="array" ref="W7:AB7">' Lot Application'!B7:G7</f>
        <v>0</v>
      </c>
      <c r="X7" s="157">
        <v>0</v>
      </c>
      <c r="Y7" s="157">
        <v>0</v>
      </c>
      <c r="Z7" s="157">
        <v>0</v>
      </c>
      <c r="AA7" s="157">
        <v>0</v>
      </c>
      <c r="AB7" s="157">
        <v>0</v>
      </c>
      <c r="AD7" s="222">
        <f>W7</f>
        <v>0</v>
      </c>
      <c r="AF7" s="157">
        <f>IF(AD7="Yes",3,0)</f>
        <v>0</v>
      </c>
      <c r="AG7" s="157">
        <f>IF(AD7="Yes",COUNTA(E7:G7),0)</f>
        <v>0</v>
      </c>
    </row>
    <row r="8" spans="1:33" ht="132" customHeight="1" x14ac:dyDescent="0.25">
      <c r="A8" s="272"/>
      <c r="B8" s="178" t="s">
        <v>488</v>
      </c>
      <c r="C8" s="209" t="s">
        <v>87</v>
      </c>
      <c r="D8" s="120" t="s">
        <v>476</v>
      </c>
      <c r="E8" s="218"/>
      <c r="F8" s="218"/>
      <c r="G8" s="218"/>
      <c r="W8" s="222" cm="1">
        <f t="array" ref="W8:AB8">' Lot Application'!B8:G8</f>
        <v>0</v>
      </c>
      <c r="X8" s="157">
        <v>0</v>
      </c>
      <c r="Y8" s="157">
        <v>0</v>
      </c>
      <c r="Z8" s="157">
        <v>0</v>
      </c>
      <c r="AA8" s="157">
        <v>0</v>
      </c>
      <c r="AB8" s="157">
        <v>0</v>
      </c>
      <c r="AD8" s="222">
        <f t="shared" ref="AD8:AD13" si="0">W8</f>
        <v>0</v>
      </c>
      <c r="AF8" s="157">
        <f t="shared" ref="AF8:AF13" si="1">IF(AD8="Yes",3,0)</f>
        <v>0</v>
      </c>
      <c r="AG8" s="157">
        <f t="shared" ref="AG8:AG13" si="2">IF(AD8="Yes",COUNTA(E8:G8),0)</f>
        <v>0</v>
      </c>
    </row>
    <row r="9" spans="1:33" ht="123" customHeight="1" x14ac:dyDescent="0.25">
      <c r="A9" s="272"/>
      <c r="B9" s="178" t="s">
        <v>489</v>
      </c>
      <c r="C9" s="209" t="s">
        <v>87</v>
      </c>
      <c r="D9" s="120" t="s">
        <v>476</v>
      </c>
      <c r="E9" s="217"/>
      <c r="F9" s="217"/>
      <c r="G9" s="217"/>
      <c r="W9" s="222" cm="1">
        <f t="array" ref="W9:AB9">' Lot Application'!B9:G9</f>
        <v>0</v>
      </c>
      <c r="X9" s="157">
        <v>0</v>
      </c>
      <c r="Y9" s="157">
        <v>0</v>
      </c>
      <c r="Z9" s="157">
        <v>0</v>
      </c>
      <c r="AA9" s="157">
        <v>0</v>
      </c>
      <c r="AB9" s="157">
        <v>0</v>
      </c>
      <c r="AD9" s="222">
        <f t="shared" si="0"/>
        <v>0</v>
      </c>
      <c r="AF9" s="157">
        <f t="shared" si="1"/>
        <v>0</v>
      </c>
      <c r="AG9" s="157">
        <f t="shared" si="2"/>
        <v>0</v>
      </c>
    </row>
    <row r="10" spans="1:33" ht="159" customHeight="1" x14ac:dyDescent="0.25">
      <c r="A10" s="272"/>
      <c r="B10" s="178" t="s">
        <v>490</v>
      </c>
      <c r="C10" s="209" t="s">
        <v>87</v>
      </c>
      <c r="D10" s="120" t="s">
        <v>477</v>
      </c>
      <c r="E10" s="223"/>
      <c r="F10" s="217"/>
      <c r="G10" s="217"/>
      <c r="W10" s="222" cm="1">
        <f t="array" ref="W10:AB10">' Lot Application'!B10:G10</f>
        <v>0</v>
      </c>
      <c r="X10" s="157">
        <v>0</v>
      </c>
      <c r="Y10" s="157">
        <v>0</v>
      </c>
      <c r="Z10" s="157">
        <v>0</v>
      </c>
      <c r="AA10" s="157">
        <v>0</v>
      </c>
      <c r="AB10" s="157">
        <v>0</v>
      </c>
      <c r="AD10" s="222">
        <f t="shared" si="0"/>
        <v>0</v>
      </c>
      <c r="AF10" s="157">
        <f t="shared" si="1"/>
        <v>0</v>
      </c>
      <c r="AG10" s="157">
        <f t="shared" si="2"/>
        <v>0</v>
      </c>
    </row>
    <row r="11" spans="1:33" ht="149.25" customHeight="1" x14ac:dyDescent="0.25">
      <c r="A11" s="272"/>
      <c r="B11" s="178" t="s">
        <v>491</v>
      </c>
      <c r="C11" s="209" t="s">
        <v>87</v>
      </c>
      <c r="D11" s="120" t="s">
        <v>476</v>
      </c>
      <c r="E11" s="217"/>
      <c r="F11" s="217"/>
      <c r="G11" s="217"/>
      <c r="W11" s="222" cm="1">
        <f t="array" ref="W11:AB11">' Lot Application'!B11:G11</f>
        <v>0</v>
      </c>
      <c r="X11" s="157">
        <v>0</v>
      </c>
      <c r="Y11" s="157">
        <v>0</v>
      </c>
      <c r="Z11" s="157">
        <v>0</v>
      </c>
      <c r="AA11" s="157">
        <v>0</v>
      </c>
      <c r="AB11" s="157">
        <v>0</v>
      </c>
      <c r="AD11" s="222">
        <f t="shared" si="0"/>
        <v>0</v>
      </c>
      <c r="AF11" s="157">
        <f t="shared" si="1"/>
        <v>0</v>
      </c>
      <c r="AG11" s="157">
        <f t="shared" si="2"/>
        <v>0</v>
      </c>
    </row>
    <row r="12" spans="1:33" ht="159" customHeight="1" x14ac:dyDescent="0.25">
      <c r="A12" s="272"/>
      <c r="B12" s="178" t="s">
        <v>492</v>
      </c>
      <c r="C12" s="209" t="s">
        <v>87</v>
      </c>
      <c r="D12" s="120" t="s">
        <v>476</v>
      </c>
      <c r="E12" s="218"/>
      <c r="F12" s="218"/>
      <c r="G12" s="218"/>
      <c r="W12" s="222" cm="1">
        <f t="array" ref="W12:AB12">' Lot Application'!B12:G12</f>
        <v>0</v>
      </c>
      <c r="X12" s="157">
        <v>0</v>
      </c>
      <c r="Y12" s="157">
        <v>0</v>
      </c>
      <c r="Z12" s="157">
        <v>0</v>
      </c>
      <c r="AA12" s="157">
        <v>0</v>
      </c>
      <c r="AB12" s="157">
        <v>0</v>
      </c>
      <c r="AD12" s="222">
        <f t="shared" si="0"/>
        <v>0</v>
      </c>
      <c r="AF12" s="157">
        <f t="shared" si="1"/>
        <v>0</v>
      </c>
      <c r="AG12" s="157">
        <f t="shared" si="2"/>
        <v>0</v>
      </c>
    </row>
    <row r="13" spans="1:33" ht="172.5" customHeight="1" x14ac:dyDescent="0.25">
      <c r="A13" s="274"/>
      <c r="B13" s="178" t="s">
        <v>493</v>
      </c>
      <c r="C13" s="209" t="s">
        <v>87</v>
      </c>
      <c r="D13" s="120" t="s">
        <v>476</v>
      </c>
      <c r="E13" s="217"/>
      <c r="F13" s="217"/>
      <c r="G13" s="217"/>
      <c r="W13" s="222" cm="1">
        <f t="array" ref="W13:AB13">' Lot Application'!B13:G13</f>
        <v>0</v>
      </c>
      <c r="X13" s="157">
        <v>0</v>
      </c>
      <c r="Y13" s="157">
        <v>0</v>
      </c>
      <c r="Z13" s="157">
        <v>0</v>
      </c>
      <c r="AA13" s="157">
        <v>0</v>
      </c>
      <c r="AB13" s="157">
        <v>0</v>
      </c>
      <c r="AD13" s="222">
        <f t="shared" si="0"/>
        <v>0</v>
      </c>
      <c r="AF13" s="157">
        <f t="shared" si="1"/>
        <v>0</v>
      </c>
      <c r="AG13" s="157">
        <f t="shared" si="2"/>
        <v>0</v>
      </c>
    </row>
    <row r="14" spans="1:33" x14ac:dyDescent="0.25">
      <c r="W14" s="222"/>
    </row>
  </sheetData>
  <sheetProtection algorithmName="SHA-512" hashValue="4I6pOP3hr7337ZO3RIWbHPVlTqcwLe0/fSvPEHn/sBdgZfz9WpW8m3kAB2vYpG/hKVxybNE4/P12k6yTt+IgtQ==" saltValue="trK+HR54DBMSigsJREDJ9A==" spinCount="100000" sheet="1" objects="1" scenarios="1" selectLockedCells="1"/>
  <dataConsolidate link="1"/>
  <mergeCells count="7">
    <mergeCell ref="A6:A13"/>
    <mergeCell ref="B6:G6"/>
    <mergeCell ref="E1:G1"/>
    <mergeCell ref="E2:G2"/>
    <mergeCell ref="A4:G4"/>
    <mergeCell ref="A1:D2"/>
    <mergeCell ref="A3:G3"/>
  </mergeCells>
  <phoneticPr fontId="7" type="noConversion"/>
  <conditionalFormatting sqref="E7:G7">
    <cfRule type="expression" dxfId="55" priority="8">
      <formula>$AD$7="No"</formula>
    </cfRule>
  </conditionalFormatting>
  <conditionalFormatting sqref="E8:G8">
    <cfRule type="expression" dxfId="54" priority="7">
      <formula>$AD$8="No"</formula>
    </cfRule>
  </conditionalFormatting>
  <conditionalFormatting sqref="E9:G9">
    <cfRule type="expression" dxfId="53" priority="6">
      <formula>$AD$9="No"</formula>
    </cfRule>
  </conditionalFormatting>
  <conditionalFormatting sqref="E10:G10">
    <cfRule type="expression" dxfId="52" priority="5">
      <formula>$AD$10="No"</formula>
    </cfRule>
  </conditionalFormatting>
  <conditionalFormatting sqref="E11:G11">
    <cfRule type="expression" dxfId="51" priority="4">
      <formula>$AD$11="No"</formula>
    </cfRule>
  </conditionalFormatting>
  <conditionalFormatting sqref="E12:G12">
    <cfRule type="expression" dxfId="50" priority="3">
      <formula>$AD$12="No"</formula>
    </cfRule>
  </conditionalFormatting>
  <conditionalFormatting sqref="E13:G13">
    <cfRule type="expression" dxfId="49" priority="2">
      <formula>$AD$13="No"</formula>
    </cfRule>
  </conditionalFormatting>
  <conditionalFormatting sqref="E2:G2">
    <cfRule type="dataBar" priority="1">
      <dataBar>
        <cfvo type="num" val="0"/>
        <cfvo type="num" val="1"/>
        <color rgb="FF00B050"/>
      </dataBar>
      <extLst>
        <ext xmlns:x14="http://schemas.microsoft.com/office/spreadsheetml/2009/9/main" uri="{B025F937-C7B1-47D3-B67F-A62EFF666E3E}">
          <x14:id>{72B722E7-52AC-4818-9BDA-71E79D818A07}</x14:id>
        </ext>
      </extLst>
    </cfRule>
  </conditionalFormatting>
  <dataValidations count="1">
    <dataValidation type="list" allowBlank="1" showInputMessage="1" showErrorMessage="1" sqref="E7:G13" xr:uid="{2D8AB995-6B5C-4285-A2F5-1F6ED7670E93}">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72B722E7-52AC-4818-9BDA-71E79D818A07}">
            <x14:dataBar minLength="0" maxLength="100" gradient="0">
              <x14:cfvo type="num">
                <xm:f>0</xm:f>
              </x14:cfvo>
              <x14:cfvo type="num">
                <xm:f>1</xm:f>
              </x14:cfvo>
              <x14:negativeFillColor rgb="FFFF0000"/>
              <x14:axisColor rgb="FF000000"/>
            </x14:dataBar>
          </x14:cfRule>
          <xm:sqref>E2:G2</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8EBEF-F640-472E-95F7-8993853E5EB5}">
  <sheetPr codeName="Sheet17">
    <tabColor rgb="FFFFC000"/>
    <pageSetUpPr fitToPage="1"/>
  </sheetPr>
  <dimension ref="A1:AE6"/>
  <sheetViews>
    <sheetView zoomScaleNormal="100" workbookViewId="0">
      <pane ySplit="2" topLeftCell="A3" activePane="bottomLeft" state="frozen"/>
      <selection activeCell="B32" sqref="B32"/>
      <selection pane="bottomLeft" activeCell="E6" sqref="E6:H6"/>
    </sheetView>
  </sheetViews>
  <sheetFormatPr defaultColWidth="9.140625" defaultRowHeight="15" x14ac:dyDescent="0.25"/>
  <cols>
    <col min="1" max="1" width="9.7109375" style="159" bestFit="1" customWidth="1"/>
    <col min="2" max="2" width="64.5703125" style="155" customWidth="1"/>
    <col min="3" max="3" width="42.140625" style="156" customWidth="1"/>
    <col min="4" max="4" width="15.28515625" style="156" customWidth="1"/>
    <col min="5" max="8" width="29.140625" style="156" customWidth="1"/>
    <col min="9" max="9" width="5.140625" style="157" customWidth="1"/>
    <col min="10" max="23" width="9.140625" style="157"/>
    <col min="24" max="26" width="9.140625" style="157" customWidth="1"/>
    <col min="27" max="16384" width="9.140625" style="157"/>
  </cols>
  <sheetData>
    <row r="1" spans="1:31" ht="23.25" customHeight="1" x14ac:dyDescent="0.25">
      <c r="A1" s="332" t="s">
        <v>514</v>
      </c>
      <c r="B1" s="326"/>
      <c r="C1" s="326"/>
      <c r="D1" s="326"/>
      <c r="E1" s="325" t="s">
        <v>102</v>
      </c>
      <c r="F1" s="326"/>
      <c r="G1" s="326"/>
      <c r="H1" s="327"/>
      <c r="X1" s="221"/>
      <c r="Y1" s="221"/>
      <c r="Z1" s="221"/>
    </row>
    <row r="2" spans="1:31" ht="24" thickBot="1" x14ac:dyDescent="0.3">
      <c r="A2" s="333"/>
      <c r="B2" s="334"/>
      <c r="C2" s="334"/>
      <c r="D2" s="334"/>
      <c r="E2" s="323">
        <f>AE6</f>
        <v>0</v>
      </c>
      <c r="F2" s="323"/>
      <c r="G2" s="323"/>
      <c r="H2" s="324"/>
      <c r="X2" s="220"/>
      <c r="Y2" s="220"/>
      <c r="Z2" s="220"/>
    </row>
    <row r="3" spans="1:31" ht="94.5" customHeight="1" x14ac:dyDescent="0.25">
      <c r="A3" s="286" t="s">
        <v>175</v>
      </c>
      <c r="B3" s="286"/>
      <c r="C3" s="286"/>
      <c r="D3" s="286"/>
      <c r="E3" s="286"/>
      <c r="F3" s="286"/>
      <c r="G3" s="286"/>
      <c r="H3" s="286"/>
    </row>
    <row r="4" spans="1:31" ht="52.5" customHeight="1" x14ac:dyDescent="0.25">
      <c r="A4" s="414" t="s">
        <v>509</v>
      </c>
      <c r="B4" s="415"/>
      <c r="C4" s="415"/>
      <c r="D4" s="415"/>
      <c r="E4" s="415"/>
      <c r="F4" s="415"/>
      <c r="G4" s="415"/>
      <c r="H4" s="416"/>
    </row>
    <row r="5" spans="1:31" ht="25.5" x14ac:dyDescent="0.25">
      <c r="A5" s="214" t="s">
        <v>326</v>
      </c>
      <c r="B5" s="214" t="s">
        <v>84</v>
      </c>
      <c r="C5" s="214" t="s">
        <v>85</v>
      </c>
      <c r="D5" s="214" t="s">
        <v>96</v>
      </c>
      <c r="E5" s="306" t="s">
        <v>86</v>
      </c>
      <c r="F5" s="306"/>
      <c r="G5" s="306"/>
      <c r="H5" s="306"/>
    </row>
    <row r="6" spans="1:31" ht="99" customHeight="1" x14ac:dyDescent="0.25">
      <c r="A6" s="215" t="s">
        <v>515</v>
      </c>
      <c r="B6" s="178" t="s">
        <v>524</v>
      </c>
      <c r="C6" s="209" t="s">
        <v>87</v>
      </c>
      <c r="D6" s="120" t="s">
        <v>478</v>
      </c>
      <c r="E6" s="401"/>
      <c r="F6" s="402"/>
      <c r="G6" s="402"/>
      <c r="H6" s="403"/>
      <c r="W6" s="222" cm="1">
        <f t="array" ref="W6:AB6">' Lot Application'!B10:G10</f>
        <v>0</v>
      </c>
      <c r="X6" s="157">
        <v>0</v>
      </c>
      <c r="Y6" s="157">
        <v>0</v>
      </c>
      <c r="Z6" s="157">
        <v>0</v>
      </c>
      <c r="AA6" s="157">
        <v>0</v>
      </c>
      <c r="AB6" s="157">
        <v>0</v>
      </c>
      <c r="AD6" s="222">
        <f>W6</f>
        <v>0</v>
      </c>
      <c r="AE6" s="157">
        <f>IF(AD6="Yes",COUNTA(E6)/1,IF(AD6="No",1,0))</f>
        <v>0</v>
      </c>
    </row>
  </sheetData>
  <sheetProtection algorithmName="SHA-512" hashValue="0W19oLmdwsFcQ1HwoT1W7g/FUHc9NhESA9B83CWXXyZBxih9xn/dwpzAueVQRZvMnM/W1cyu50DyZlICRwduAA==" saltValue="KI18iOcMKnkE9w0Vu2ZdNg==" spinCount="100000" sheet="1" objects="1" scenarios="1" selectLockedCells="1"/>
  <dataConsolidate link="1"/>
  <mergeCells count="7">
    <mergeCell ref="E6:H6"/>
    <mergeCell ref="A1:D2"/>
    <mergeCell ref="E1:H1"/>
    <mergeCell ref="E2:H2"/>
    <mergeCell ref="A3:H3"/>
    <mergeCell ref="A4:H4"/>
    <mergeCell ref="E5:H5"/>
  </mergeCells>
  <conditionalFormatting sqref="E2">
    <cfRule type="dataBar" priority="2">
      <dataBar>
        <cfvo type="num" val="0"/>
        <cfvo type="num" val="1"/>
        <color rgb="FF00B050"/>
      </dataBar>
      <extLst>
        <ext xmlns:x14="http://schemas.microsoft.com/office/spreadsheetml/2009/9/main" uri="{B025F937-C7B1-47D3-B67F-A62EFF666E3E}">
          <x14:id>{7CA2702C-926D-47DF-9EA8-CE1B08B59457}</x14:id>
        </ext>
      </extLst>
    </cfRule>
  </conditionalFormatting>
  <conditionalFormatting sqref="E6:H6">
    <cfRule type="expression" dxfId="48" priority="1">
      <formula>$AD$6="NO"</formula>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7CA2702C-926D-47DF-9EA8-CE1B08B59457}">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24CFC-144B-4A8A-8EA7-27717A8BC623}">
  <sheetPr codeName="Sheet18">
    <tabColor rgb="FFFFC000"/>
    <pageSetUpPr fitToPage="1"/>
  </sheetPr>
  <dimension ref="A1:AD66"/>
  <sheetViews>
    <sheetView zoomScale="85" zoomScaleNormal="85" workbookViewId="0">
      <pane ySplit="2" topLeftCell="A26" activePane="bottomLeft" state="frozen"/>
      <selection activeCell="B32" sqref="B32"/>
      <selection pane="bottomLeft" activeCell="E27" sqref="E27:G27"/>
    </sheetView>
  </sheetViews>
  <sheetFormatPr defaultColWidth="9.140625" defaultRowHeight="15" x14ac:dyDescent="0.25"/>
  <cols>
    <col min="1" max="1" width="9.7109375" style="159" bestFit="1" customWidth="1"/>
    <col min="2" max="2" width="64.5703125" style="155" customWidth="1"/>
    <col min="3" max="3" width="42.140625" style="156" customWidth="1"/>
    <col min="4" max="4" width="15.28515625" style="156" customWidth="1"/>
    <col min="5" max="7" width="29.140625" style="156" customWidth="1"/>
    <col min="8" max="8" width="5.140625" style="157" customWidth="1"/>
    <col min="9" max="17" width="9.140625" style="157"/>
    <col min="18" max="30" width="9.140625" style="157" hidden="1" customWidth="1"/>
    <col min="31" max="16384" width="9.140625" style="157"/>
  </cols>
  <sheetData>
    <row r="1" spans="1:28" ht="23.25" customHeight="1" x14ac:dyDescent="0.25">
      <c r="A1" s="332" t="s">
        <v>516</v>
      </c>
      <c r="B1" s="326"/>
      <c r="C1" s="326"/>
      <c r="D1" s="326"/>
      <c r="E1" s="325" t="s">
        <v>102</v>
      </c>
      <c r="F1" s="326"/>
      <c r="G1" s="326"/>
      <c r="W1" s="158"/>
      <c r="X1" s="158"/>
      <c r="Y1" s="158"/>
    </row>
    <row r="2" spans="1:28" ht="24" thickBot="1" x14ac:dyDescent="0.3">
      <c r="A2" s="333"/>
      <c r="B2" s="334"/>
      <c r="C2" s="334"/>
      <c r="D2" s="334"/>
      <c r="E2" s="323">
        <f>IFERROR(X3,0)</f>
        <v>0</v>
      </c>
      <c r="F2" s="323"/>
      <c r="G2" s="323"/>
      <c r="W2" s="158"/>
      <c r="X2" s="158"/>
      <c r="Y2" s="158"/>
    </row>
    <row r="3" spans="1:28" ht="94.5" customHeight="1" x14ac:dyDescent="0.25">
      <c r="A3" s="286" t="s">
        <v>175</v>
      </c>
      <c r="B3" s="286"/>
      <c r="C3" s="286"/>
      <c r="D3" s="286"/>
      <c r="E3" s="286"/>
      <c r="F3" s="286"/>
      <c r="G3" s="286"/>
      <c r="U3" s="157">
        <f>SUM(AA4:AA10)</f>
        <v>0</v>
      </c>
      <c r="V3" s="157">
        <f>SUM(AB4:AB10)</f>
        <v>0</v>
      </c>
      <c r="X3" s="157" t="e">
        <f>V3/U3</f>
        <v>#DIV/0!</v>
      </c>
    </row>
    <row r="4" spans="1:28" ht="61.5" customHeight="1" x14ac:dyDescent="0.25">
      <c r="A4" s="413" t="s">
        <v>475</v>
      </c>
      <c r="B4" s="413"/>
      <c r="C4" s="413"/>
      <c r="D4" s="413"/>
      <c r="E4" s="413"/>
      <c r="F4" s="413"/>
      <c r="G4" s="413"/>
      <c r="S4" s="222" cm="1">
        <f t="array" ref="S4:X4">' Lot Application'!B7:G7</f>
        <v>0</v>
      </c>
      <c r="T4" s="157">
        <v>0</v>
      </c>
      <c r="U4" s="157">
        <v>0</v>
      </c>
      <c r="V4" s="157">
        <v>0</v>
      </c>
      <c r="W4" s="157">
        <v>0</v>
      </c>
      <c r="X4" s="157">
        <v>0</v>
      </c>
      <c r="Z4" s="222">
        <f>S4</f>
        <v>0</v>
      </c>
      <c r="AA4" s="157">
        <f>IF(Z4="Yes",6,0)</f>
        <v>0</v>
      </c>
      <c r="AB4" s="157">
        <f>IF(Z4="Yes",COUNTA(E8:G11),0)</f>
        <v>0</v>
      </c>
    </row>
    <row r="5" spans="1:28" ht="39" customHeight="1" x14ac:dyDescent="0.25">
      <c r="A5" s="418" t="s">
        <v>468</v>
      </c>
      <c r="B5" s="419"/>
      <c r="C5" s="419"/>
      <c r="D5" s="419"/>
      <c r="E5" s="419"/>
      <c r="F5" s="419"/>
      <c r="G5" s="420"/>
      <c r="S5" s="222" cm="1">
        <f t="array" ref="S5:X5">' Lot Application'!B8:G8</f>
        <v>0</v>
      </c>
      <c r="T5" s="157">
        <v>0</v>
      </c>
      <c r="U5" s="157">
        <v>0</v>
      </c>
      <c r="V5" s="157">
        <v>0</v>
      </c>
      <c r="W5" s="157">
        <v>0</v>
      </c>
      <c r="X5" s="157">
        <v>0</v>
      </c>
      <c r="Z5" s="222">
        <f t="shared" ref="Z5:Z10" si="0">S5</f>
        <v>0</v>
      </c>
      <c r="AA5" s="157">
        <f t="shared" ref="AA5:AA10" si="1">IF(Z5="Yes",6,0)</f>
        <v>0</v>
      </c>
      <c r="AB5" s="157">
        <f>IF(Z5="Yes",COUNTA(E17:G20),0)</f>
        <v>0</v>
      </c>
    </row>
    <row r="6" spans="1:28" ht="25.5" x14ac:dyDescent="0.25">
      <c r="A6" s="211" t="s">
        <v>326</v>
      </c>
      <c r="B6" s="211" t="s">
        <v>84</v>
      </c>
      <c r="C6" s="211" t="s">
        <v>85</v>
      </c>
      <c r="D6" s="211" t="s">
        <v>96</v>
      </c>
      <c r="E6" s="303" t="s">
        <v>86</v>
      </c>
      <c r="F6" s="304"/>
      <c r="G6" s="305"/>
      <c r="S6" s="222" cm="1">
        <f t="array" ref="S6:X6">' Lot Application'!B9:G9</f>
        <v>0</v>
      </c>
      <c r="T6" s="157">
        <v>0</v>
      </c>
      <c r="U6" s="157">
        <v>0</v>
      </c>
      <c r="V6" s="157">
        <v>0</v>
      </c>
      <c r="W6" s="157">
        <v>0</v>
      </c>
      <c r="X6" s="157">
        <v>0</v>
      </c>
      <c r="Z6" s="222">
        <f t="shared" si="0"/>
        <v>0</v>
      </c>
      <c r="AA6" s="157">
        <f t="shared" si="1"/>
        <v>0</v>
      </c>
      <c r="AB6" s="157">
        <f>IF(Z6="Yes",COUNTA(E26:G29),0)</f>
        <v>0</v>
      </c>
    </row>
    <row r="7" spans="1:28" x14ac:dyDescent="0.25">
      <c r="A7" s="157"/>
      <c r="B7" s="157"/>
      <c r="C7" s="157"/>
      <c r="D7" s="157"/>
      <c r="E7" s="235" t="s">
        <v>426</v>
      </c>
      <c r="F7" s="235" t="s">
        <v>427</v>
      </c>
      <c r="G7" s="235" t="s">
        <v>428</v>
      </c>
      <c r="S7" s="222" cm="1">
        <f t="array" ref="S7:X7">' Lot Application'!B10:G10</f>
        <v>0</v>
      </c>
      <c r="T7" s="157">
        <v>0</v>
      </c>
      <c r="U7" s="157">
        <v>0</v>
      </c>
      <c r="V7" s="157">
        <v>0</v>
      </c>
      <c r="W7" s="157">
        <v>0</v>
      </c>
      <c r="X7" s="157">
        <v>0</v>
      </c>
      <c r="Z7" s="222">
        <f t="shared" si="0"/>
        <v>0</v>
      </c>
      <c r="AA7" s="157">
        <f t="shared" si="1"/>
        <v>0</v>
      </c>
      <c r="AB7" s="157">
        <f>IF(Z7="Yes",COUNTA(E35:G38),0)</f>
        <v>0</v>
      </c>
    </row>
    <row r="8" spans="1:28" ht="99" customHeight="1" x14ac:dyDescent="0.25">
      <c r="A8" s="212" t="s">
        <v>517</v>
      </c>
      <c r="B8" s="178" t="s">
        <v>525</v>
      </c>
      <c r="C8" s="209" t="s">
        <v>87</v>
      </c>
      <c r="D8" s="120" t="s">
        <v>362</v>
      </c>
      <c r="E8" s="217"/>
      <c r="F8" s="217"/>
      <c r="G8" s="217"/>
      <c r="S8" s="222" cm="1">
        <f t="array" ref="S8:X8">' Lot Application'!B11:G11</f>
        <v>0</v>
      </c>
      <c r="T8" s="157">
        <v>0</v>
      </c>
      <c r="U8" s="157">
        <v>0</v>
      </c>
      <c r="V8" s="157">
        <v>0</v>
      </c>
      <c r="W8" s="157">
        <v>0</v>
      </c>
      <c r="X8" s="157">
        <v>0</v>
      </c>
      <c r="Z8" s="222">
        <f t="shared" si="0"/>
        <v>0</v>
      </c>
      <c r="AA8" s="157">
        <f t="shared" si="1"/>
        <v>0</v>
      </c>
      <c r="AB8" s="157">
        <f>IF(Z8="Yes",COUNTA(E44:G47),0)</f>
        <v>0</v>
      </c>
    </row>
    <row r="9" spans="1:28" ht="124.5" customHeight="1" x14ac:dyDescent="0.25">
      <c r="A9" s="212" t="s">
        <v>518</v>
      </c>
      <c r="B9" s="178" t="s">
        <v>399</v>
      </c>
      <c r="C9" s="209" t="s">
        <v>87</v>
      </c>
      <c r="D9" s="120" t="s">
        <v>362</v>
      </c>
      <c r="E9" s="421"/>
      <c r="F9" s="421"/>
      <c r="G9" s="421"/>
      <c r="S9" s="222" cm="1">
        <f t="array" ref="S9:X9">' Lot Application'!B12:G12</f>
        <v>0</v>
      </c>
      <c r="T9" s="157">
        <v>0</v>
      </c>
      <c r="U9" s="157">
        <v>0</v>
      </c>
      <c r="V9" s="157">
        <v>0</v>
      </c>
      <c r="W9" s="157">
        <v>0</v>
      </c>
      <c r="X9" s="157">
        <v>0</v>
      </c>
      <c r="Z9" s="222">
        <f t="shared" si="0"/>
        <v>0</v>
      </c>
      <c r="AA9" s="157">
        <f t="shared" si="1"/>
        <v>0</v>
      </c>
      <c r="AB9" s="157">
        <f>IF(Z9="Yes",COUNTA(E53:G56),0)</f>
        <v>0</v>
      </c>
    </row>
    <row r="10" spans="1:28" ht="124.5" customHeight="1" x14ac:dyDescent="0.25">
      <c r="A10" s="212" t="s">
        <v>519</v>
      </c>
      <c r="B10" s="178" t="s">
        <v>401</v>
      </c>
      <c r="C10" s="209" t="s">
        <v>87</v>
      </c>
      <c r="D10" s="120" t="s">
        <v>362</v>
      </c>
      <c r="E10" s="421"/>
      <c r="F10" s="421"/>
      <c r="G10" s="421"/>
      <c r="S10" s="222" cm="1">
        <f t="array" ref="S10:X10">' Lot Application'!B13:G13</f>
        <v>0</v>
      </c>
      <c r="T10" s="157">
        <v>0</v>
      </c>
      <c r="U10" s="157">
        <v>0</v>
      </c>
      <c r="V10" s="157">
        <v>0</v>
      </c>
      <c r="W10" s="157">
        <v>0</v>
      </c>
      <c r="X10" s="157">
        <v>0</v>
      </c>
      <c r="Z10" s="222">
        <f t="shared" si="0"/>
        <v>0</v>
      </c>
      <c r="AA10" s="157">
        <f t="shared" si="1"/>
        <v>0</v>
      </c>
      <c r="AB10" s="157">
        <f>IF(Z10="Yes",COUNTA(E62:G65),0)</f>
        <v>0</v>
      </c>
    </row>
    <row r="11" spans="1:28" ht="87.75" customHeight="1" x14ac:dyDescent="0.25">
      <c r="A11" s="212" t="s">
        <v>520</v>
      </c>
      <c r="B11" s="178" t="s">
        <v>526</v>
      </c>
      <c r="C11" s="209" t="s">
        <v>87</v>
      </c>
      <c r="D11" s="120" t="s">
        <v>362</v>
      </c>
      <c r="E11" s="421"/>
      <c r="F11" s="421"/>
      <c r="G11" s="421"/>
      <c r="S11" s="222"/>
    </row>
    <row r="12" spans="1:28" ht="43.5" customHeight="1" x14ac:dyDescent="0.25">
      <c r="A12" s="417" t="s">
        <v>412</v>
      </c>
      <c r="B12" s="417"/>
      <c r="C12" s="417"/>
      <c r="D12" s="417"/>
      <c r="E12" s="417"/>
      <c r="F12" s="417"/>
      <c r="G12" s="417"/>
    </row>
    <row r="14" spans="1:28" ht="39" customHeight="1" x14ac:dyDescent="0.25">
      <c r="A14" s="418" t="s">
        <v>469</v>
      </c>
      <c r="B14" s="419"/>
      <c r="C14" s="419"/>
      <c r="D14" s="419"/>
      <c r="E14" s="419"/>
      <c r="F14" s="419"/>
      <c r="G14" s="420"/>
    </row>
    <row r="15" spans="1:28" ht="25.5" x14ac:dyDescent="0.25">
      <c r="A15" s="236" t="s">
        <v>326</v>
      </c>
      <c r="B15" s="236" t="s">
        <v>84</v>
      </c>
      <c r="C15" s="236" t="s">
        <v>85</v>
      </c>
      <c r="D15" s="236" t="s">
        <v>96</v>
      </c>
      <c r="E15" s="303" t="s">
        <v>86</v>
      </c>
      <c r="F15" s="304"/>
      <c r="G15" s="305"/>
    </row>
    <row r="16" spans="1:28" x14ac:dyDescent="0.25">
      <c r="A16" s="157"/>
      <c r="B16" s="157"/>
      <c r="C16" s="157"/>
      <c r="D16" s="157"/>
      <c r="E16" s="235" t="s">
        <v>426</v>
      </c>
      <c r="F16" s="235" t="s">
        <v>427</v>
      </c>
      <c r="G16" s="235" t="s">
        <v>428</v>
      </c>
    </row>
    <row r="17" spans="1:7" ht="99" customHeight="1" x14ac:dyDescent="0.25">
      <c r="A17" s="256" t="s">
        <v>517</v>
      </c>
      <c r="B17" s="178" t="s">
        <v>525</v>
      </c>
      <c r="C17" s="209" t="s">
        <v>87</v>
      </c>
      <c r="D17" s="120" t="s">
        <v>362</v>
      </c>
      <c r="E17" s="238"/>
      <c r="F17" s="238"/>
      <c r="G17" s="238"/>
    </row>
    <row r="18" spans="1:7" ht="124.5" customHeight="1" x14ac:dyDescent="0.25">
      <c r="A18" s="256" t="s">
        <v>518</v>
      </c>
      <c r="B18" s="178" t="s">
        <v>399</v>
      </c>
      <c r="C18" s="209" t="s">
        <v>87</v>
      </c>
      <c r="D18" s="120" t="s">
        <v>362</v>
      </c>
      <c r="E18" s="421"/>
      <c r="F18" s="421"/>
      <c r="G18" s="421"/>
    </row>
    <row r="19" spans="1:7" ht="124.5" customHeight="1" x14ac:dyDescent="0.25">
      <c r="A19" s="256" t="s">
        <v>519</v>
      </c>
      <c r="B19" s="178" t="s">
        <v>401</v>
      </c>
      <c r="C19" s="209" t="s">
        <v>87</v>
      </c>
      <c r="D19" s="120" t="s">
        <v>362</v>
      </c>
      <c r="E19" s="421"/>
      <c r="F19" s="421"/>
      <c r="G19" s="421"/>
    </row>
    <row r="20" spans="1:7" ht="87.75" customHeight="1" x14ac:dyDescent="0.25">
      <c r="A20" s="256" t="s">
        <v>520</v>
      </c>
      <c r="B20" s="178" t="s">
        <v>526</v>
      </c>
      <c r="C20" s="209" t="s">
        <v>87</v>
      </c>
      <c r="D20" s="120" t="s">
        <v>362</v>
      </c>
      <c r="E20" s="421"/>
      <c r="F20" s="421"/>
      <c r="G20" s="421"/>
    </row>
    <row r="21" spans="1:7" ht="43.5" customHeight="1" x14ac:dyDescent="0.25">
      <c r="A21" s="417" t="s">
        <v>412</v>
      </c>
      <c r="B21" s="417"/>
      <c r="C21" s="417"/>
      <c r="D21" s="417"/>
      <c r="E21" s="417"/>
      <c r="F21" s="417"/>
      <c r="G21" s="417"/>
    </row>
    <row r="23" spans="1:7" ht="39" customHeight="1" x14ac:dyDescent="0.25">
      <c r="A23" s="418" t="s">
        <v>470</v>
      </c>
      <c r="B23" s="419"/>
      <c r="C23" s="419"/>
      <c r="D23" s="419"/>
      <c r="E23" s="419"/>
      <c r="F23" s="419"/>
      <c r="G23" s="420"/>
    </row>
    <row r="24" spans="1:7" ht="25.5" x14ac:dyDescent="0.25">
      <c r="A24" s="236" t="s">
        <v>326</v>
      </c>
      <c r="B24" s="236" t="s">
        <v>84</v>
      </c>
      <c r="C24" s="236" t="s">
        <v>85</v>
      </c>
      <c r="D24" s="236" t="s">
        <v>96</v>
      </c>
      <c r="E24" s="303" t="s">
        <v>86</v>
      </c>
      <c r="F24" s="304"/>
      <c r="G24" s="305"/>
    </row>
    <row r="25" spans="1:7" x14ac:dyDescent="0.25">
      <c r="A25" s="157"/>
      <c r="B25" s="157"/>
      <c r="C25" s="157"/>
      <c r="D25" s="157"/>
      <c r="E25" s="235" t="s">
        <v>426</v>
      </c>
      <c r="F25" s="235" t="s">
        <v>427</v>
      </c>
      <c r="G25" s="235" t="s">
        <v>428</v>
      </c>
    </row>
    <row r="26" spans="1:7" ht="99" customHeight="1" x14ac:dyDescent="0.25">
      <c r="A26" s="256" t="s">
        <v>517</v>
      </c>
      <c r="B26" s="178" t="s">
        <v>525</v>
      </c>
      <c r="C26" s="209" t="s">
        <v>87</v>
      </c>
      <c r="D26" s="120" t="s">
        <v>362</v>
      </c>
      <c r="E26" s="238"/>
      <c r="F26" s="238"/>
      <c r="G26" s="238"/>
    </row>
    <row r="27" spans="1:7" ht="124.5" customHeight="1" x14ac:dyDescent="0.25">
      <c r="A27" s="256" t="s">
        <v>518</v>
      </c>
      <c r="B27" s="178" t="s">
        <v>399</v>
      </c>
      <c r="C27" s="209" t="s">
        <v>87</v>
      </c>
      <c r="D27" s="120" t="s">
        <v>362</v>
      </c>
      <c r="E27" s="421"/>
      <c r="F27" s="421"/>
      <c r="G27" s="421"/>
    </row>
    <row r="28" spans="1:7" ht="124.5" customHeight="1" x14ac:dyDescent="0.25">
      <c r="A28" s="256" t="s">
        <v>519</v>
      </c>
      <c r="B28" s="178" t="s">
        <v>401</v>
      </c>
      <c r="C28" s="209" t="s">
        <v>87</v>
      </c>
      <c r="D28" s="120" t="s">
        <v>362</v>
      </c>
      <c r="E28" s="421"/>
      <c r="F28" s="421"/>
      <c r="G28" s="421"/>
    </row>
    <row r="29" spans="1:7" ht="87.75" customHeight="1" x14ac:dyDescent="0.25">
      <c r="A29" s="256" t="s">
        <v>520</v>
      </c>
      <c r="B29" s="178" t="s">
        <v>526</v>
      </c>
      <c r="C29" s="209" t="s">
        <v>87</v>
      </c>
      <c r="D29" s="120" t="s">
        <v>362</v>
      </c>
      <c r="E29" s="421"/>
      <c r="F29" s="421"/>
      <c r="G29" s="421"/>
    </row>
    <row r="30" spans="1:7" ht="43.5" customHeight="1" x14ac:dyDescent="0.25">
      <c r="A30" s="417" t="s">
        <v>412</v>
      </c>
      <c r="B30" s="417"/>
      <c r="C30" s="417"/>
      <c r="D30" s="417"/>
      <c r="E30" s="417"/>
      <c r="F30" s="417"/>
      <c r="G30" s="417"/>
    </row>
    <row r="32" spans="1:7" ht="39" customHeight="1" x14ac:dyDescent="0.25">
      <c r="A32" s="418" t="s">
        <v>471</v>
      </c>
      <c r="B32" s="419"/>
      <c r="C32" s="419"/>
      <c r="D32" s="419"/>
      <c r="E32" s="419"/>
      <c r="F32" s="419"/>
      <c r="G32" s="420"/>
    </row>
    <row r="33" spans="1:7" ht="25.5" x14ac:dyDescent="0.25">
      <c r="A33" s="236" t="s">
        <v>326</v>
      </c>
      <c r="B33" s="236" t="s">
        <v>84</v>
      </c>
      <c r="C33" s="236" t="s">
        <v>85</v>
      </c>
      <c r="D33" s="236" t="s">
        <v>96</v>
      </c>
      <c r="E33" s="303" t="s">
        <v>86</v>
      </c>
      <c r="F33" s="304"/>
      <c r="G33" s="305"/>
    </row>
    <row r="34" spans="1:7" x14ac:dyDescent="0.25">
      <c r="A34" s="157"/>
      <c r="B34" s="157"/>
      <c r="C34" s="157"/>
      <c r="D34" s="157"/>
      <c r="E34" s="235" t="s">
        <v>426</v>
      </c>
      <c r="F34" s="235" t="s">
        <v>427</v>
      </c>
      <c r="G34" s="235" t="s">
        <v>428</v>
      </c>
    </row>
    <row r="35" spans="1:7" ht="99" customHeight="1" x14ac:dyDescent="0.25">
      <c r="A35" s="256" t="s">
        <v>517</v>
      </c>
      <c r="B35" s="178" t="s">
        <v>525</v>
      </c>
      <c r="C35" s="209" t="s">
        <v>87</v>
      </c>
      <c r="D35" s="120" t="s">
        <v>362</v>
      </c>
      <c r="E35" s="238"/>
      <c r="F35" s="238"/>
      <c r="G35" s="238"/>
    </row>
    <row r="36" spans="1:7" ht="124.5" customHeight="1" x14ac:dyDescent="0.25">
      <c r="A36" s="256" t="s">
        <v>518</v>
      </c>
      <c r="B36" s="178" t="s">
        <v>399</v>
      </c>
      <c r="C36" s="209" t="s">
        <v>87</v>
      </c>
      <c r="D36" s="120" t="s">
        <v>362</v>
      </c>
      <c r="E36" s="421"/>
      <c r="F36" s="421"/>
      <c r="G36" s="421"/>
    </row>
    <row r="37" spans="1:7" ht="124.5" customHeight="1" x14ac:dyDescent="0.25">
      <c r="A37" s="256" t="s">
        <v>519</v>
      </c>
      <c r="B37" s="178" t="s">
        <v>401</v>
      </c>
      <c r="C37" s="209" t="s">
        <v>87</v>
      </c>
      <c r="D37" s="120" t="s">
        <v>362</v>
      </c>
      <c r="E37" s="421"/>
      <c r="F37" s="421"/>
      <c r="G37" s="421"/>
    </row>
    <row r="38" spans="1:7" ht="87.75" customHeight="1" x14ac:dyDescent="0.25">
      <c r="A38" s="256" t="s">
        <v>520</v>
      </c>
      <c r="B38" s="178" t="s">
        <v>526</v>
      </c>
      <c r="C38" s="209" t="s">
        <v>87</v>
      </c>
      <c r="D38" s="120" t="s">
        <v>362</v>
      </c>
      <c r="E38" s="421"/>
      <c r="F38" s="421"/>
      <c r="G38" s="421"/>
    </row>
    <row r="39" spans="1:7" ht="43.5" customHeight="1" x14ac:dyDescent="0.25">
      <c r="A39" s="417" t="s">
        <v>412</v>
      </c>
      <c r="B39" s="417"/>
      <c r="C39" s="417"/>
      <c r="D39" s="417"/>
      <c r="E39" s="417"/>
      <c r="F39" s="417"/>
      <c r="G39" s="417"/>
    </row>
    <row r="41" spans="1:7" ht="39" customHeight="1" x14ac:dyDescent="0.25">
      <c r="A41" s="418" t="s">
        <v>472</v>
      </c>
      <c r="B41" s="419"/>
      <c r="C41" s="419"/>
      <c r="D41" s="419"/>
      <c r="E41" s="419"/>
      <c r="F41" s="419"/>
      <c r="G41" s="420"/>
    </row>
    <row r="42" spans="1:7" ht="25.5" x14ac:dyDescent="0.25">
      <c r="A42" s="236" t="s">
        <v>326</v>
      </c>
      <c r="B42" s="236" t="s">
        <v>84</v>
      </c>
      <c r="C42" s="236" t="s">
        <v>85</v>
      </c>
      <c r="D42" s="236" t="s">
        <v>96</v>
      </c>
      <c r="E42" s="303" t="s">
        <v>86</v>
      </c>
      <c r="F42" s="304"/>
      <c r="G42" s="305"/>
    </row>
    <row r="43" spans="1:7" x14ac:dyDescent="0.25">
      <c r="A43" s="157"/>
      <c r="B43" s="157"/>
      <c r="C43" s="157"/>
      <c r="D43" s="157"/>
      <c r="E43" s="235" t="s">
        <v>426</v>
      </c>
      <c r="F43" s="235" t="s">
        <v>427</v>
      </c>
      <c r="G43" s="235" t="s">
        <v>428</v>
      </c>
    </row>
    <row r="44" spans="1:7" ht="99" customHeight="1" x14ac:dyDescent="0.25">
      <c r="A44" s="256" t="s">
        <v>517</v>
      </c>
      <c r="B44" s="178" t="s">
        <v>525</v>
      </c>
      <c r="C44" s="209" t="s">
        <v>87</v>
      </c>
      <c r="D44" s="120" t="s">
        <v>362</v>
      </c>
      <c r="E44" s="238"/>
      <c r="F44" s="238"/>
      <c r="G44" s="238"/>
    </row>
    <row r="45" spans="1:7" ht="124.5" customHeight="1" x14ac:dyDescent="0.25">
      <c r="A45" s="256" t="s">
        <v>518</v>
      </c>
      <c r="B45" s="178" t="s">
        <v>399</v>
      </c>
      <c r="C45" s="209" t="s">
        <v>87</v>
      </c>
      <c r="D45" s="120" t="s">
        <v>362</v>
      </c>
      <c r="E45" s="421"/>
      <c r="F45" s="421"/>
      <c r="G45" s="421"/>
    </row>
    <row r="46" spans="1:7" ht="124.5" customHeight="1" x14ac:dyDescent="0.25">
      <c r="A46" s="256" t="s">
        <v>519</v>
      </c>
      <c r="B46" s="178" t="s">
        <v>401</v>
      </c>
      <c r="C46" s="209" t="s">
        <v>87</v>
      </c>
      <c r="D46" s="120" t="s">
        <v>362</v>
      </c>
      <c r="E46" s="421"/>
      <c r="F46" s="421"/>
      <c r="G46" s="421"/>
    </row>
    <row r="47" spans="1:7" ht="87.75" customHeight="1" x14ac:dyDescent="0.25">
      <c r="A47" s="256" t="s">
        <v>520</v>
      </c>
      <c r="B47" s="178" t="s">
        <v>526</v>
      </c>
      <c r="C47" s="209" t="s">
        <v>87</v>
      </c>
      <c r="D47" s="120" t="s">
        <v>362</v>
      </c>
      <c r="E47" s="421"/>
      <c r="F47" s="421"/>
      <c r="G47" s="421"/>
    </row>
    <row r="48" spans="1:7" ht="43.5" customHeight="1" x14ac:dyDescent="0.25">
      <c r="A48" s="417" t="s">
        <v>412</v>
      </c>
      <c r="B48" s="417"/>
      <c r="C48" s="417"/>
      <c r="D48" s="417"/>
      <c r="E48" s="417"/>
      <c r="F48" s="417"/>
      <c r="G48" s="417"/>
    </row>
    <row r="50" spans="1:7" ht="39" customHeight="1" x14ac:dyDescent="0.25">
      <c r="A50" s="418" t="s">
        <v>473</v>
      </c>
      <c r="B50" s="419"/>
      <c r="C50" s="419"/>
      <c r="D50" s="419"/>
      <c r="E50" s="419"/>
      <c r="F50" s="419"/>
      <c r="G50" s="420"/>
    </row>
    <row r="51" spans="1:7" ht="25.5" x14ac:dyDescent="0.25">
      <c r="A51" s="236" t="s">
        <v>326</v>
      </c>
      <c r="B51" s="236" t="s">
        <v>84</v>
      </c>
      <c r="C51" s="236" t="s">
        <v>85</v>
      </c>
      <c r="D51" s="236" t="s">
        <v>96</v>
      </c>
      <c r="E51" s="303" t="s">
        <v>86</v>
      </c>
      <c r="F51" s="304"/>
      <c r="G51" s="305"/>
    </row>
    <row r="52" spans="1:7" x14ac:dyDescent="0.25">
      <c r="A52" s="157"/>
      <c r="B52" s="157"/>
      <c r="C52" s="157"/>
      <c r="D52" s="157"/>
      <c r="E52" s="235" t="s">
        <v>426</v>
      </c>
      <c r="F52" s="235" t="s">
        <v>427</v>
      </c>
      <c r="G52" s="235" t="s">
        <v>428</v>
      </c>
    </row>
    <row r="53" spans="1:7" ht="99" customHeight="1" x14ac:dyDescent="0.25">
      <c r="A53" s="256" t="s">
        <v>517</v>
      </c>
      <c r="B53" s="178" t="s">
        <v>525</v>
      </c>
      <c r="C53" s="209" t="s">
        <v>87</v>
      </c>
      <c r="D53" s="120" t="s">
        <v>362</v>
      </c>
      <c r="E53" s="238"/>
      <c r="F53" s="238"/>
      <c r="G53" s="238"/>
    </row>
    <row r="54" spans="1:7" ht="124.5" customHeight="1" x14ac:dyDescent="0.25">
      <c r="A54" s="256" t="s">
        <v>518</v>
      </c>
      <c r="B54" s="178" t="s">
        <v>399</v>
      </c>
      <c r="C54" s="209" t="s">
        <v>87</v>
      </c>
      <c r="D54" s="120" t="s">
        <v>362</v>
      </c>
      <c r="E54" s="421"/>
      <c r="F54" s="421"/>
      <c r="G54" s="421"/>
    </row>
    <row r="55" spans="1:7" ht="124.5" customHeight="1" x14ac:dyDescent="0.25">
      <c r="A55" s="256" t="s">
        <v>519</v>
      </c>
      <c r="B55" s="178" t="s">
        <v>401</v>
      </c>
      <c r="C55" s="209" t="s">
        <v>87</v>
      </c>
      <c r="D55" s="120" t="s">
        <v>362</v>
      </c>
      <c r="E55" s="421"/>
      <c r="F55" s="421"/>
      <c r="G55" s="421"/>
    </row>
    <row r="56" spans="1:7" ht="87.75" customHeight="1" x14ac:dyDescent="0.25">
      <c r="A56" s="256" t="s">
        <v>520</v>
      </c>
      <c r="B56" s="178" t="s">
        <v>526</v>
      </c>
      <c r="C56" s="209" t="s">
        <v>87</v>
      </c>
      <c r="D56" s="120" t="s">
        <v>362</v>
      </c>
      <c r="E56" s="421"/>
      <c r="F56" s="421"/>
      <c r="G56" s="421"/>
    </row>
    <row r="57" spans="1:7" ht="43.5" customHeight="1" x14ac:dyDescent="0.25">
      <c r="A57" s="417" t="s">
        <v>412</v>
      </c>
      <c r="B57" s="417"/>
      <c r="C57" s="417"/>
      <c r="D57" s="417"/>
      <c r="E57" s="417"/>
      <c r="F57" s="417"/>
      <c r="G57" s="417"/>
    </row>
    <row r="59" spans="1:7" ht="39" customHeight="1" x14ac:dyDescent="0.25">
      <c r="A59" s="418" t="s">
        <v>474</v>
      </c>
      <c r="B59" s="419"/>
      <c r="C59" s="419"/>
      <c r="D59" s="419"/>
      <c r="E59" s="419"/>
      <c r="F59" s="419"/>
      <c r="G59" s="420"/>
    </row>
    <row r="60" spans="1:7" ht="25.5" x14ac:dyDescent="0.25">
      <c r="A60" s="236" t="s">
        <v>326</v>
      </c>
      <c r="B60" s="236" t="s">
        <v>84</v>
      </c>
      <c r="C60" s="236" t="s">
        <v>85</v>
      </c>
      <c r="D60" s="236" t="s">
        <v>96</v>
      </c>
      <c r="E60" s="303" t="s">
        <v>86</v>
      </c>
      <c r="F60" s="304"/>
      <c r="G60" s="305"/>
    </row>
    <row r="61" spans="1:7" x14ac:dyDescent="0.25">
      <c r="A61" s="157"/>
      <c r="B61" s="157"/>
      <c r="C61" s="157"/>
      <c r="D61" s="157"/>
      <c r="E61" s="235" t="s">
        <v>426</v>
      </c>
      <c r="F61" s="235" t="s">
        <v>427</v>
      </c>
      <c r="G61" s="235" t="s">
        <v>428</v>
      </c>
    </row>
    <row r="62" spans="1:7" ht="99" customHeight="1" x14ac:dyDescent="0.25">
      <c r="A62" s="256" t="s">
        <v>517</v>
      </c>
      <c r="B62" s="178" t="s">
        <v>525</v>
      </c>
      <c r="C62" s="209" t="s">
        <v>87</v>
      </c>
      <c r="D62" s="120" t="s">
        <v>362</v>
      </c>
      <c r="E62" s="238"/>
      <c r="F62" s="238"/>
      <c r="G62" s="238"/>
    </row>
    <row r="63" spans="1:7" ht="124.5" customHeight="1" x14ac:dyDescent="0.25">
      <c r="A63" s="256" t="s">
        <v>518</v>
      </c>
      <c r="B63" s="178" t="s">
        <v>399</v>
      </c>
      <c r="C63" s="209" t="s">
        <v>87</v>
      </c>
      <c r="D63" s="120" t="s">
        <v>362</v>
      </c>
      <c r="E63" s="421"/>
      <c r="F63" s="421"/>
      <c r="G63" s="421"/>
    </row>
    <row r="64" spans="1:7" ht="124.5" customHeight="1" x14ac:dyDescent="0.25">
      <c r="A64" s="256" t="s">
        <v>519</v>
      </c>
      <c r="B64" s="178" t="s">
        <v>401</v>
      </c>
      <c r="C64" s="209" t="s">
        <v>87</v>
      </c>
      <c r="D64" s="120" t="s">
        <v>362</v>
      </c>
      <c r="E64" s="421"/>
      <c r="F64" s="421"/>
      <c r="G64" s="421"/>
    </row>
    <row r="65" spans="1:7" ht="87.75" customHeight="1" x14ac:dyDescent="0.25">
      <c r="A65" s="256" t="s">
        <v>520</v>
      </c>
      <c r="B65" s="178" t="s">
        <v>526</v>
      </c>
      <c r="C65" s="209" t="s">
        <v>87</v>
      </c>
      <c r="D65" s="120" t="s">
        <v>362</v>
      </c>
      <c r="E65" s="421"/>
      <c r="F65" s="421"/>
      <c r="G65" s="421"/>
    </row>
    <row r="66" spans="1:7" ht="43.5" customHeight="1" x14ac:dyDescent="0.25">
      <c r="A66" s="417" t="s">
        <v>412</v>
      </c>
      <c r="B66" s="417"/>
      <c r="C66" s="417"/>
      <c r="D66" s="417"/>
      <c r="E66" s="417"/>
      <c r="F66" s="417"/>
      <c r="G66" s="417"/>
    </row>
  </sheetData>
  <sheetProtection algorithmName="SHA-512" hashValue="E/5kTRT9tVMeI8t5N9AodwSTVHdnzsyiZUXvItVdN41N2uC0y7nrw9QFic2EA3HeMtKAqa9NV0OhJpIt4i9nFQ==" saltValue="2yTvB+ihWyHjLGdTpo+FIA==" spinCount="100000" sheet="1" objects="1" scenarios="1" selectLockedCells="1"/>
  <dataConsolidate link="1"/>
  <mergeCells count="47">
    <mergeCell ref="E10:G10"/>
    <mergeCell ref="E11:G11"/>
    <mergeCell ref="A12:G12"/>
    <mergeCell ref="E2:G2"/>
    <mergeCell ref="A1:D2"/>
    <mergeCell ref="A3:G3"/>
    <mergeCell ref="E1:G1"/>
    <mergeCell ref="A4:G4"/>
    <mergeCell ref="E6:G6"/>
    <mergeCell ref="E9:G9"/>
    <mergeCell ref="A5:G5"/>
    <mergeCell ref="A14:G14"/>
    <mergeCell ref="E15:G15"/>
    <mergeCell ref="E18:G18"/>
    <mergeCell ref="E19:G19"/>
    <mergeCell ref="E20:G20"/>
    <mergeCell ref="A21:G21"/>
    <mergeCell ref="A23:G23"/>
    <mergeCell ref="E24:G24"/>
    <mergeCell ref="E27:G27"/>
    <mergeCell ref="E28:G28"/>
    <mergeCell ref="E29:G29"/>
    <mergeCell ref="A30:G30"/>
    <mergeCell ref="A32:G32"/>
    <mergeCell ref="E33:G33"/>
    <mergeCell ref="E36:G36"/>
    <mergeCell ref="E37:G37"/>
    <mergeCell ref="E38:G38"/>
    <mergeCell ref="A39:G39"/>
    <mergeCell ref="A41:G41"/>
    <mergeCell ref="E42:G42"/>
    <mergeCell ref="E45:G45"/>
    <mergeCell ref="E46:G46"/>
    <mergeCell ref="E47:G47"/>
    <mergeCell ref="A48:G48"/>
    <mergeCell ref="A50:G50"/>
    <mergeCell ref="E51:G51"/>
    <mergeCell ref="E54:G54"/>
    <mergeCell ref="E55:G55"/>
    <mergeCell ref="E56:G56"/>
    <mergeCell ref="A57:G57"/>
    <mergeCell ref="A66:G66"/>
    <mergeCell ref="A59:G59"/>
    <mergeCell ref="E60:G60"/>
    <mergeCell ref="E63:G63"/>
    <mergeCell ref="E64:G64"/>
    <mergeCell ref="E65:G65"/>
  </mergeCells>
  <conditionalFormatting sqref="E2">
    <cfRule type="dataBar" priority="8">
      <dataBar>
        <cfvo type="num" val="0"/>
        <cfvo type="num" val="1"/>
        <color rgb="FF00B050"/>
      </dataBar>
      <extLst>
        <ext xmlns:x14="http://schemas.microsoft.com/office/spreadsheetml/2009/9/main" uri="{B025F937-C7B1-47D3-B67F-A62EFF666E3E}">
          <x14:id>{F456E4B5-46C7-4AFB-BF12-443AE1AB8855}</x14:id>
        </ext>
      </extLst>
    </cfRule>
  </conditionalFormatting>
  <conditionalFormatting sqref="E8:G11">
    <cfRule type="expression" dxfId="47" priority="7">
      <formula>$Z$4="No"</formula>
    </cfRule>
  </conditionalFormatting>
  <conditionalFormatting sqref="E17:G20">
    <cfRule type="expression" dxfId="46" priority="6">
      <formula>$Z$5="No"</formula>
    </cfRule>
  </conditionalFormatting>
  <conditionalFormatting sqref="E26:G29">
    <cfRule type="expression" dxfId="45" priority="5">
      <formula>$Z$6="No"</formula>
    </cfRule>
  </conditionalFormatting>
  <conditionalFormatting sqref="E35:G38">
    <cfRule type="expression" dxfId="44" priority="4">
      <formula>$Z$7="No"</formula>
    </cfRule>
  </conditionalFormatting>
  <conditionalFormatting sqref="E44:G47">
    <cfRule type="expression" dxfId="43" priority="3">
      <formula>$Z$8="No"</formula>
    </cfRule>
  </conditionalFormatting>
  <conditionalFormatting sqref="E53:G56">
    <cfRule type="expression" dxfId="42" priority="2">
      <formula>$Z$9="No"</formula>
    </cfRule>
  </conditionalFormatting>
  <conditionalFormatting sqref="E62:G65">
    <cfRule type="expression" dxfId="41" priority="1">
      <formula>$Z$10="No"</formula>
    </cfRule>
  </conditionalFormatting>
  <dataValidations count="1">
    <dataValidation type="list" allowBlank="1" showInputMessage="1" showErrorMessage="1" sqref="E8:G8 E17:G17 E26:G26 E35:G35 E44:G44 E53:G53 E62:G62" xr:uid="{CB1B431D-71FD-45F9-B0A1-EAD84A3AF62D}">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F456E4B5-46C7-4AFB-BF12-443AE1AB8855}">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FDFBE-64DF-4145-A3AF-832586985748}">
  <sheetPr codeName="Sheet19">
    <tabColor rgb="FFFFC000"/>
    <pageSetUpPr fitToPage="1"/>
  </sheetPr>
  <dimension ref="A1:AG66"/>
  <sheetViews>
    <sheetView zoomScale="85" zoomScaleNormal="85" workbookViewId="0">
      <pane ySplit="2" topLeftCell="A55" activePane="bottomLeft" state="frozen"/>
      <selection activeCell="B32" sqref="B32"/>
      <selection pane="bottomLeft" activeCell="E65" sqref="E65:G65"/>
    </sheetView>
  </sheetViews>
  <sheetFormatPr defaultColWidth="9.140625" defaultRowHeight="15" x14ac:dyDescent="0.25"/>
  <cols>
    <col min="1" max="1" width="9.7109375" style="159" bestFit="1" customWidth="1"/>
    <col min="2" max="2" width="64.5703125" style="155" customWidth="1"/>
    <col min="3" max="3" width="42.140625" style="156" customWidth="1"/>
    <col min="4" max="4" width="15.28515625" style="156" customWidth="1"/>
    <col min="5" max="7" width="29.140625" style="156" customWidth="1"/>
    <col min="8" max="8" width="5.140625" style="157" customWidth="1"/>
    <col min="9" max="20" width="9.140625" style="157"/>
    <col min="21" max="21" width="0" style="157" hidden="1" customWidth="1"/>
    <col min="22" max="33" width="9.140625" style="157" hidden="1" customWidth="1"/>
    <col min="34" max="34" width="0" style="157" hidden="1" customWidth="1"/>
    <col min="35" max="16384" width="9.140625" style="157"/>
  </cols>
  <sheetData>
    <row r="1" spans="1:32" ht="23.25" customHeight="1" x14ac:dyDescent="0.25">
      <c r="A1" s="332" t="s">
        <v>521</v>
      </c>
      <c r="B1" s="326"/>
      <c r="C1" s="326"/>
      <c r="D1" s="326"/>
      <c r="E1" s="422" t="s">
        <v>102</v>
      </c>
      <c r="F1" s="422"/>
      <c r="G1" s="422"/>
      <c r="W1" s="158"/>
      <c r="X1" s="158"/>
      <c r="Y1" s="158"/>
    </row>
    <row r="2" spans="1:32" ht="24" thickBot="1" x14ac:dyDescent="0.3">
      <c r="A2" s="333"/>
      <c r="B2" s="334"/>
      <c r="C2" s="334"/>
      <c r="D2" s="334"/>
      <c r="E2" s="423">
        <f>IFERROR(Y3,0)</f>
        <v>0</v>
      </c>
      <c r="F2" s="423"/>
      <c r="G2" s="423"/>
      <c r="W2" s="158"/>
      <c r="X2" s="158"/>
      <c r="Y2" s="158"/>
    </row>
    <row r="3" spans="1:32" ht="94.5" customHeight="1" x14ac:dyDescent="0.25">
      <c r="A3" s="286" t="s">
        <v>175</v>
      </c>
      <c r="B3" s="286"/>
      <c r="C3" s="286"/>
      <c r="D3" s="286"/>
      <c r="E3" s="424"/>
      <c r="F3" s="424"/>
      <c r="G3" s="424"/>
      <c r="W3" s="157">
        <f>SUM(AE4:AE10)</f>
        <v>0</v>
      </c>
      <c r="X3" s="157">
        <f>SUM(AF4:AF10)*-1</f>
        <v>0</v>
      </c>
      <c r="Y3" s="157" t="e">
        <f>X3/W3</f>
        <v>#DIV/0!</v>
      </c>
    </row>
    <row r="4" spans="1:32" ht="61.5" customHeight="1" x14ac:dyDescent="0.25">
      <c r="A4" s="413" t="s">
        <v>485</v>
      </c>
      <c r="B4" s="413"/>
      <c r="C4" s="413"/>
      <c r="D4" s="413"/>
      <c r="E4" s="413"/>
      <c r="F4" s="413"/>
      <c r="G4" s="413"/>
      <c r="W4" s="222" cm="1">
        <f t="array" ref="W4:AB4">' Lot Application'!B7:G7</f>
        <v>0</v>
      </c>
      <c r="X4" s="157">
        <v>0</v>
      </c>
      <c r="Y4" s="157">
        <v>0</v>
      </c>
      <c r="Z4" s="157">
        <v>0</v>
      </c>
      <c r="AA4" s="157">
        <v>0</v>
      </c>
      <c r="AB4" s="157">
        <v>0</v>
      </c>
      <c r="AD4" s="222">
        <f>W4</f>
        <v>0</v>
      </c>
      <c r="AE4" s="157">
        <f>IF(AD4="Yes",6,0)</f>
        <v>0</v>
      </c>
      <c r="AF4" s="157">
        <f>-IF(AD4="Yes",COUNTA(E8:G11),0)</f>
        <v>0</v>
      </c>
    </row>
    <row r="5" spans="1:32" ht="35.25" customHeight="1" x14ac:dyDescent="0.25">
      <c r="A5" s="418" t="s">
        <v>468</v>
      </c>
      <c r="B5" s="419"/>
      <c r="C5" s="419"/>
      <c r="D5" s="419"/>
      <c r="E5" s="419"/>
      <c r="F5" s="419"/>
      <c r="G5" s="420"/>
      <c r="W5" s="222" cm="1">
        <f t="array" ref="W5:AB5">' Lot Application'!B8:G8</f>
        <v>0</v>
      </c>
      <c r="X5" s="157">
        <v>0</v>
      </c>
      <c r="Y5" s="157">
        <v>0</v>
      </c>
      <c r="Z5" s="157">
        <v>0</v>
      </c>
      <c r="AA5" s="157">
        <v>0</v>
      </c>
      <c r="AB5" s="157">
        <v>0</v>
      </c>
      <c r="AD5" s="222">
        <f t="shared" ref="AD5:AD10" si="0">W5</f>
        <v>0</v>
      </c>
      <c r="AE5" s="157">
        <f t="shared" ref="AE5:AE10" si="1">IF(AD5="Yes",6,0)</f>
        <v>0</v>
      </c>
      <c r="AF5" s="157">
        <f>-IF(AD5="Yes",COUNTA(E17:G20),0)</f>
        <v>0</v>
      </c>
    </row>
    <row r="6" spans="1:32" ht="29.25" customHeight="1" x14ac:dyDescent="0.25">
      <c r="A6" s="211" t="s">
        <v>326</v>
      </c>
      <c r="B6" s="211" t="s">
        <v>84</v>
      </c>
      <c r="C6" s="211" t="s">
        <v>85</v>
      </c>
      <c r="D6" s="211" t="s">
        <v>96</v>
      </c>
      <c r="E6" s="306" t="s">
        <v>86</v>
      </c>
      <c r="F6" s="306"/>
      <c r="G6" s="306"/>
      <c r="W6" s="222" cm="1">
        <f t="array" ref="W6:AB6">' Lot Application'!B9:G9</f>
        <v>0</v>
      </c>
      <c r="X6" s="157">
        <v>0</v>
      </c>
      <c r="Y6" s="157">
        <v>0</v>
      </c>
      <c r="Z6" s="157">
        <v>0</v>
      </c>
      <c r="AA6" s="157">
        <v>0</v>
      </c>
      <c r="AB6" s="157">
        <v>0</v>
      </c>
      <c r="AD6" s="222">
        <f t="shared" si="0"/>
        <v>0</v>
      </c>
      <c r="AE6" s="157">
        <f t="shared" si="1"/>
        <v>0</v>
      </c>
      <c r="AF6" s="157">
        <f>-IF(AD6="Yes",COUNTA(E26:G29),0)</f>
        <v>0</v>
      </c>
    </row>
    <row r="7" spans="1:32" x14ac:dyDescent="0.25">
      <c r="A7" s="157"/>
      <c r="B7" s="157"/>
      <c r="C7" s="157"/>
      <c r="D7" s="157"/>
      <c r="E7" s="235" t="s">
        <v>429</v>
      </c>
      <c r="F7" s="235" t="s">
        <v>427</v>
      </c>
      <c r="G7" s="235" t="s">
        <v>428</v>
      </c>
      <c r="W7" s="222" cm="1">
        <f t="array" ref="W7:AB7">' Lot Application'!B10:G10</f>
        <v>0</v>
      </c>
      <c r="X7" s="157">
        <v>0</v>
      </c>
      <c r="Y7" s="157">
        <v>0</v>
      </c>
      <c r="Z7" s="157">
        <v>0</v>
      </c>
      <c r="AA7" s="157">
        <v>0</v>
      </c>
      <c r="AB7" s="157">
        <v>0</v>
      </c>
      <c r="AD7" s="222">
        <f t="shared" si="0"/>
        <v>0</v>
      </c>
      <c r="AE7" s="157">
        <f t="shared" si="1"/>
        <v>0</v>
      </c>
      <c r="AF7" s="157">
        <f>-IF(AD7="Yes",COUNTA(E35:G38),0)</f>
        <v>0</v>
      </c>
    </row>
    <row r="8" spans="1:32" ht="99" customHeight="1" x14ac:dyDescent="0.25">
      <c r="A8" s="212" t="s">
        <v>402</v>
      </c>
      <c r="B8" s="178" t="s">
        <v>527</v>
      </c>
      <c r="C8" s="209" t="s">
        <v>87</v>
      </c>
      <c r="D8" s="120" t="s">
        <v>362</v>
      </c>
      <c r="E8" s="217"/>
      <c r="F8" s="217"/>
      <c r="G8" s="217"/>
      <c r="W8" s="222" cm="1">
        <f t="array" ref="W8:AB8">' Lot Application'!B11:G11</f>
        <v>0</v>
      </c>
      <c r="X8" s="157">
        <v>0</v>
      </c>
      <c r="Y8" s="157">
        <v>0</v>
      </c>
      <c r="Z8" s="157">
        <v>0</v>
      </c>
      <c r="AA8" s="157">
        <v>0</v>
      </c>
      <c r="AB8" s="157">
        <v>0</v>
      </c>
      <c r="AD8" s="222">
        <f t="shared" si="0"/>
        <v>0</v>
      </c>
      <c r="AE8" s="157">
        <f t="shared" si="1"/>
        <v>0</v>
      </c>
      <c r="AF8" s="157">
        <f>-IF(AD8="Yes",COUNTA(E44:G47),0)</f>
        <v>0</v>
      </c>
    </row>
    <row r="9" spans="1:32" ht="150.75" customHeight="1" x14ac:dyDescent="0.25">
      <c r="A9" s="212" t="s">
        <v>403</v>
      </c>
      <c r="B9" s="178" t="s">
        <v>406</v>
      </c>
      <c r="C9" s="209" t="s">
        <v>87</v>
      </c>
      <c r="D9" s="120" t="s">
        <v>362</v>
      </c>
      <c r="E9" s="421"/>
      <c r="F9" s="421"/>
      <c r="G9" s="421"/>
      <c r="W9" s="222" cm="1">
        <f t="array" ref="W9:AB9">' Lot Application'!B12:G12</f>
        <v>0</v>
      </c>
      <c r="X9" s="157">
        <v>0</v>
      </c>
      <c r="Y9" s="157">
        <v>0</v>
      </c>
      <c r="Z9" s="157">
        <v>0</v>
      </c>
      <c r="AA9" s="157">
        <v>0</v>
      </c>
      <c r="AB9" s="157">
        <v>0</v>
      </c>
      <c r="AD9" s="222">
        <f t="shared" si="0"/>
        <v>0</v>
      </c>
      <c r="AE9" s="157">
        <f t="shared" si="1"/>
        <v>0</v>
      </c>
      <c r="AF9" s="157">
        <f>-IF(AD9="Yes",COUNTA(E53:G56),0)</f>
        <v>0</v>
      </c>
    </row>
    <row r="10" spans="1:32" ht="87.75" customHeight="1" x14ac:dyDescent="0.25">
      <c r="A10" s="212" t="s">
        <v>404</v>
      </c>
      <c r="B10" s="178" t="s">
        <v>407</v>
      </c>
      <c r="C10" s="209" t="s">
        <v>87</v>
      </c>
      <c r="D10" s="120" t="s">
        <v>362</v>
      </c>
      <c r="E10" s="421"/>
      <c r="F10" s="421"/>
      <c r="G10" s="421"/>
      <c r="W10" s="222" cm="1">
        <f t="array" ref="W10:AB10">' Lot Application'!B13:G13</f>
        <v>0</v>
      </c>
      <c r="X10" s="157">
        <v>0</v>
      </c>
      <c r="Y10" s="157">
        <v>0</v>
      </c>
      <c r="Z10" s="157">
        <v>0</v>
      </c>
      <c r="AA10" s="157">
        <v>0</v>
      </c>
      <c r="AB10" s="157">
        <v>0</v>
      </c>
      <c r="AD10" s="222">
        <f t="shared" si="0"/>
        <v>0</v>
      </c>
      <c r="AE10" s="157">
        <f t="shared" si="1"/>
        <v>0</v>
      </c>
      <c r="AF10" s="157">
        <f>-IF(AD10="Yes",COUNTA(E62:G65),0)</f>
        <v>0</v>
      </c>
    </row>
    <row r="11" spans="1:32" ht="86.25" customHeight="1" x14ac:dyDescent="0.25">
      <c r="A11" s="212" t="s">
        <v>405</v>
      </c>
      <c r="B11" s="178" t="s">
        <v>528</v>
      </c>
      <c r="C11" s="209" t="s">
        <v>87</v>
      </c>
      <c r="D11" s="120" t="s">
        <v>362</v>
      </c>
      <c r="E11" s="421"/>
      <c r="F11" s="421"/>
      <c r="G11" s="421"/>
    </row>
    <row r="12" spans="1:32" ht="46.5" customHeight="1" x14ac:dyDescent="0.25">
      <c r="A12" s="417" t="s">
        <v>412</v>
      </c>
      <c r="B12" s="417"/>
      <c r="C12" s="417"/>
      <c r="D12" s="417"/>
      <c r="E12" s="417"/>
      <c r="F12" s="417"/>
      <c r="G12" s="417"/>
    </row>
    <row r="14" spans="1:32" ht="35.25" customHeight="1" x14ac:dyDescent="0.25">
      <c r="A14" s="418" t="s">
        <v>469</v>
      </c>
      <c r="B14" s="419"/>
      <c r="C14" s="419"/>
      <c r="D14" s="419"/>
      <c r="E14" s="419"/>
      <c r="F14" s="419"/>
      <c r="G14" s="420"/>
    </row>
    <row r="15" spans="1:32" ht="29.25" customHeight="1" x14ac:dyDescent="0.25">
      <c r="A15" s="236" t="s">
        <v>326</v>
      </c>
      <c r="B15" s="236" t="s">
        <v>84</v>
      </c>
      <c r="C15" s="236" t="s">
        <v>85</v>
      </c>
      <c r="D15" s="236" t="s">
        <v>96</v>
      </c>
      <c r="E15" s="306" t="s">
        <v>86</v>
      </c>
      <c r="F15" s="306"/>
      <c r="G15" s="306"/>
    </row>
    <row r="16" spans="1:32" x14ac:dyDescent="0.25">
      <c r="A16" s="157"/>
      <c r="B16" s="157"/>
      <c r="C16" s="157"/>
      <c r="D16" s="157"/>
      <c r="E16" s="235" t="s">
        <v>429</v>
      </c>
      <c r="F16" s="235" t="s">
        <v>427</v>
      </c>
      <c r="G16" s="235" t="s">
        <v>428</v>
      </c>
    </row>
    <row r="17" spans="1:7" ht="99" customHeight="1" x14ac:dyDescent="0.25">
      <c r="A17" s="256" t="s">
        <v>402</v>
      </c>
      <c r="B17" s="178" t="s">
        <v>527</v>
      </c>
      <c r="C17" s="209" t="s">
        <v>87</v>
      </c>
      <c r="D17" s="120" t="s">
        <v>362</v>
      </c>
      <c r="E17" s="238"/>
      <c r="F17" s="238"/>
      <c r="G17" s="238"/>
    </row>
    <row r="18" spans="1:7" ht="150.75" customHeight="1" x14ac:dyDescent="0.25">
      <c r="A18" s="256" t="s">
        <v>403</v>
      </c>
      <c r="B18" s="178" t="s">
        <v>406</v>
      </c>
      <c r="C18" s="209" t="s">
        <v>87</v>
      </c>
      <c r="D18" s="120" t="s">
        <v>362</v>
      </c>
      <c r="E18" s="421"/>
      <c r="F18" s="421"/>
      <c r="G18" s="421"/>
    </row>
    <row r="19" spans="1:7" ht="87.75" customHeight="1" x14ac:dyDescent="0.25">
      <c r="A19" s="256" t="s">
        <v>404</v>
      </c>
      <c r="B19" s="178" t="s">
        <v>407</v>
      </c>
      <c r="C19" s="209" t="s">
        <v>87</v>
      </c>
      <c r="D19" s="120" t="s">
        <v>362</v>
      </c>
      <c r="E19" s="421"/>
      <c r="F19" s="421"/>
      <c r="G19" s="421"/>
    </row>
    <row r="20" spans="1:7" ht="86.25" customHeight="1" x14ac:dyDescent="0.25">
      <c r="A20" s="256" t="s">
        <v>405</v>
      </c>
      <c r="B20" s="178" t="s">
        <v>528</v>
      </c>
      <c r="C20" s="209" t="s">
        <v>87</v>
      </c>
      <c r="D20" s="120" t="s">
        <v>362</v>
      </c>
      <c r="E20" s="421"/>
      <c r="F20" s="421"/>
      <c r="G20" s="421"/>
    </row>
    <row r="21" spans="1:7" ht="46.5" customHeight="1" x14ac:dyDescent="0.25">
      <c r="A21" s="417" t="s">
        <v>412</v>
      </c>
      <c r="B21" s="417"/>
      <c r="C21" s="417"/>
      <c r="D21" s="417"/>
      <c r="E21" s="417"/>
      <c r="F21" s="417"/>
      <c r="G21" s="417"/>
    </row>
    <row r="23" spans="1:7" ht="35.25" customHeight="1" x14ac:dyDescent="0.25">
      <c r="A23" s="418" t="s">
        <v>470</v>
      </c>
      <c r="B23" s="419"/>
      <c r="C23" s="419"/>
      <c r="D23" s="419"/>
      <c r="E23" s="419"/>
      <c r="F23" s="419"/>
      <c r="G23" s="420"/>
    </row>
    <row r="24" spans="1:7" ht="29.25" customHeight="1" x14ac:dyDescent="0.25">
      <c r="A24" s="236" t="s">
        <v>326</v>
      </c>
      <c r="B24" s="236" t="s">
        <v>84</v>
      </c>
      <c r="C24" s="236" t="s">
        <v>85</v>
      </c>
      <c r="D24" s="236" t="s">
        <v>96</v>
      </c>
      <c r="E24" s="306" t="s">
        <v>86</v>
      </c>
      <c r="F24" s="306"/>
      <c r="G24" s="306"/>
    </row>
    <row r="25" spans="1:7" x14ac:dyDescent="0.25">
      <c r="A25" s="157"/>
      <c r="B25" s="157"/>
      <c r="C25" s="157"/>
      <c r="D25" s="157"/>
      <c r="E25" s="235" t="s">
        <v>429</v>
      </c>
      <c r="F25" s="235" t="s">
        <v>427</v>
      </c>
      <c r="G25" s="235" t="s">
        <v>428</v>
      </c>
    </row>
    <row r="26" spans="1:7" ht="99" customHeight="1" x14ac:dyDescent="0.25">
      <c r="A26" s="256" t="s">
        <v>402</v>
      </c>
      <c r="B26" s="178" t="s">
        <v>527</v>
      </c>
      <c r="C26" s="209" t="s">
        <v>87</v>
      </c>
      <c r="D26" s="120" t="s">
        <v>362</v>
      </c>
      <c r="E26" s="238"/>
      <c r="F26" s="238"/>
      <c r="G26" s="238"/>
    </row>
    <row r="27" spans="1:7" ht="150.75" customHeight="1" x14ac:dyDescent="0.25">
      <c r="A27" s="256" t="s">
        <v>403</v>
      </c>
      <c r="B27" s="178" t="s">
        <v>406</v>
      </c>
      <c r="C27" s="209" t="s">
        <v>87</v>
      </c>
      <c r="D27" s="120" t="s">
        <v>362</v>
      </c>
      <c r="E27" s="421"/>
      <c r="F27" s="421"/>
      <c r="G27" s="421"/>
    </row>
    <row r="28" spans="1:7" ht="87.75" customHeight="1" x14ac:dyDescent="0.25">
      <c r="A28" s="256" t="s">
        <v>404</v>
      </c>
      <c r="B28" s="178" t="s">
        <v>407</v>
      </c>
      <c r="C28" s="209" t="s">
        <v>87</v>
      </c>
      <c r="D28" s="120" t="s">
        <v>362</v>
      </c>
      <c r="E28" s="421"/>
      <c r="F28" s="421"/>
      <c r="G28" s="421"/>
    </row>
    <row r="29" spans="1:7" ht="86.25" customHeight="1" x14ac:dyDescent="0.25">
      <c r="A29" s="256" t="s">
        <v>405</v>
      </c>
      <c r="B29" s="178" t="s">
        <v>528</v>
      </c>
      <c r="C29" s="209" t="s">
        <v>87</v>
      </c>
      <c r="D29" s="120" t="s">
        <v>362</v>
      </c>
      <c r="E29" s="421"/>
      <c r="F29" s="421"/>
      <c r="G29" s="421"/>
    </row>
    <row r="30" spans="1:7" ht="46.5" customHeight="1" x14ac:dyDescent="0.25">
      <c r="A30" s="417" t="s">
        <v>412</v>
      </c>
      <c r="B30" s="417"/>
      <c r="C30" s="417"/>
      <c r="D30" s="417"/>
      <c r="E30" s="417"/>
      <c r="F30" s="417"/>
      <c r="G30" s="417"/>
    </row>
    <row r="32" spans="1:7" ht="35.25" customHeight="1" x14ac:dyDescent="0.25">
      <c r="A32" s="418" t="s">
        <v>471</v>
      </c>
      <c r="B32" s="419"/>
      <c r="C32" s="419"/>
      <c r="D32" s="419"/>
      <c r="E32" s="419"/>
      <c r="F32" s="419"/>
      <c r="G32" s="420"/>
    </row>
    <row r="33" spans="1:7" ht="29.25" customHeight="1" x14ac:dyDescent="0.25">
      <c r="A33" s="236" t="s">
        <v>326</v>
      </c>
      <c r="B33" s="236" t="s">
        <v>84</v>
      </c>
      <c r="C33" s="236" t="s">
        <v>85</v>
      </c>
      <c r="D33" s="236" t="s">
        <v>96</v>
      </c>
      <c r="E33" s="306" t="s">
        <v>86</v>
      </c>
      <c r="F33" s="306"/>
      <c r="G33" s="306"/>
    </row>
    <row r="34" spans="1:7" x14ac:dyDescent="0.25">
      <c r="A34" s="157"/>
      <c r="B34" s="157"/>
      <c r="C34" s="157"/>
      <c r="D34" s="157"/>
      <c r="E34" s="235" t="s">
        <v>429</v>
      </c>
      <c r="F34" s="235" t="s">
        <v>427</v>
      </c>
      <c r="G34" s="235" t="s">
        <v>428</v>
      </c>
    </row>
    <row r="35" spans="1:7" ht="99" customHeight="1" x14ac:dyDescent="0.25">
      <c r="A35" s="256" t="s">
        <v>402</v>
      </c>
      <c r="B35" s="178" t="s">
        <v>527</v>
      </c>
      <c r="C35" s="209" t="s">
        <v>87</v>
      </c>
      <c r="D35" s="120" t="s">
        <v>362</v>
      </c>
      <c r="E35" s="238"/>
      <c r="F35" s="238"/>
      <c r="G35" s="238"/>
    </row>
    <row r="36" spans="1:7" ht="150.75" customHeight="1" x14ac:dyDescent="0.25">
      <c r="A36" s="256" t="s">
        <v>403</v>
      </c>
      <c r="B36" s="178" t="s">
        <v>406</v>
      </c>
      <c r="C36" s="209" t="s">
        <v>87</v>
      </c>
      <c r="D36" s="120" t="s">
        <v>362</v>
      </c>
      <c r="E36" s="421"/>
      <c r="F36" s="421"/>
      <c r="G36" s="421"/>
    </row>
    <row r="37" spans="1:7" ht="87.75" customHeight="1" x14ac:dyDescent="0.25">
      <c r="A37" s="256" t="s">
        <v>404</v>
      </c>
      <c r="B37" s="178" t="s">
        <v>407</v>
      </c>
      <c r="C37" s="209" t="s">
        <v>87</v>
      </c>
      <c r="D37" s="120" t="s">
        <v>362</v>
      </c>
      <c r="E37" s="421"/>
      <c r="F37" s="421"/>
      <c r="G37" s="421"/>
    </row>
    <row r="38" spans="1:7" ht="86.25" customHeight="1" x14ac:dyDescent="0.25">
      <c r="A38" s="256" t="s">
        <v>405</v>
      </c>
      <c r="B38" s="178" t="s">
        <v>528</v>
      </c>
      <c r="C38" s="209" t="s">
        <v>87</v>
      </c>
      <c r="D38" s="120" t="s">
        <v>362</v>
      </c>
      <c r="E38" s="421"/>
      <c r="F38" s="421"/>
      <c r="G38" s="421"/>
    </row>
    <row r="39" spans="1:7" ht="46.5" customHeight="1" x14ac:dyDescent="0.25">
      <c r="A39" s="417" t="s">
        <v>412</v>
      </c>
      <c r="B39" s="417"/>
      <c r="C39" s="417"/>
      <c r="D39" s="417"/>
      <c r="E39" s="417"/>
      <c r="F39" s="417"/>
      <c r="G39" s="417"/>
    </row>
    <row r="41" spans="1:7" ht="35.25" customHeight="1" x14ac:dyDescent="0.25">
      <c r="A41" s="418" t="s">
        <v>472</v>
      </c>
      <c r="B41" s="419"/>
      <c r="C41" s="419"/>
      <c r="D41" s="419"/>
      <c r="E41" s="419"/>
      <c r="F41" s="419"/>
      <c r="G41" s="420"/>
    </row>
    <row r="42" spans="1:7" ht="29.25" customHeight="1" x14ac:dyDescent="0.25">
      <c r="A42" s="236" t="s">
        <v>326</v>
      </c>
      <c r="B42" s="236" t="s">
        <v>84</v>
      </c>
      <c r="C42" s="236" t="s">
        <v>85</v>
      </c>
      <c r="D42" s="236" t="s">
        <v>96</v>
      </c>
      <c r="E42" s="306" t="s">
        <v>86</v>
      </c>
      <c r="F42" s="306"/>
      <c r="G42" s="306"/>
    </row>
    <row r="43" spans="1:7" x14ac:dyDescent="0.25">
      <c r="A43" s="157"/>
      <c r="B43" s="157"/>
      <c r="C43" s="157"/>
      <c r="D43" s="157"/>
      <c r="E43" s="235" t="s">
        <v>429</v>
      </c>
      <c r="F43" s="235" t="s">
        <v>427</v>
      </c>
      <c r="G43" s="235" t="s">
        <v>428</v>
      </c>
    </row>
    <row r="44" spans="1:7" ht="99" customHeight="1" x14ac:dyDescent="0.25">
      <c r="A44" s="256" t="s">
        <v>402</v>
      </c>
      <c r="B44" s="178" t="s">
        <v>527</v>
      </c>
      <c r="C44" s="209" t="s">
        <v>87</v>
      </c>
      <c r="D44" s="120" t="s">
        <v>362</v>
      </c>
      <c r="E44" s="238"/>
      <c r="F44" s="238"/>
      <c r="G44" s="238"/>
    </row>
    <row r="45" spans="1:7" ht="150.75" customHeight="1" x14ac:dyDescent="0.25">
      <c r="A45" s="256" t="s">
        <v>403</v>
      </c>
      <c r="B45" s="178" t="s">
        <v>406</v>
      </c>
      <c r="C45" s="209" t="s">
        <v>87</v>
      </c>
      <c r="D45" s="120" t="s">
        <v>362</v>
      </c>
      <c r="E45" s="421"/>
      <c r="F45" s="421"/>
      <c r="G45" s="421"/>
    </row>
    <row r="46" spans="1:7" ht="87.75" customHeight="1" x14ac:dyDescent="0.25">
      <c r="A46" s="256" t="s">
        <v>404</v>
      </c>
      <c r="B46" s="178" t="s">
        <v>407</v>
      </c>
      <c r="C46" s="209" t="s">
        <v>87</v>
      </c>
      <c r="D46" s="120" t="s">
        <v>362</v>
      </c>
      <c r="E46" s="421"/>
      <c r="F46" s="421"/>
      <c r="G46" s="421"/>
    </row>
    <row r="47" spans="1:7" ht="86.25" customHeight="1" x14ac:dyDescent="0.25">
      <c r="A47" s="256" t="s">
        <v>405</v>
      </c>
      <c r="B47" s="178" t="s">
        <v>528</v>
      </c>
      <c r="C47" s="209" t="s">
        <v>87</v>
      </c>
      <c r="D47" s="120" t="s">
        <v>362</v>
      </c>
      <c r="E47" s="421"/>
      <c r="F47" s="421"/>
      <c r="G47" s="421"/>
    </row>
    <row r="48" spans="1:7" ht="46.5" customHeight="1" x14ac:dyDescent="0.25">
      <c r="A48" s="417" t="s">
        <v>412</v>
      </c>
      <c r="B48" s="417"/>
      <c r="C48" s="417"/>
      <c r="D48" s="417"/>
      <c r="E48" s="417"/>
      <c r="F48" s="417"/>
      <c r="G48" s="417"/>
    </row>
    <row r="50" spans="1:7" ht="35.25" customHeight="1" x14ac:dyDescent="0.25">
      <c r="A50" s="418" t="s">
        <v>473</v>
      </c>
      <c r="B50" s="419"/>
      <c r="C50" s="419"/>
      <c r="D50" s="419"/>
      <c r="E50" s="419"/>
      <c r="F50" s="419"/>
      <c r="G50" s="420"/>
    </row>
    <row r="51" spans="1:7" ht="29.25" customHeight="1" x14ac:dyDescent="0.25">
      <c r="A51" s="236" t="s">
        <v>326</v>
      </c>
      <c r="B51" s="236" t="s">
        <v>84</v>
      </c>
      <c r="C51" s="236" t="s">
        <v>85</v>
      </c>
      <c r="D51" s="236" t="s">
        <v>96</v>
      </c>
      <c r="E51" s="306" t="s">
        <v>86</v>
      </c>
      <c r="F51" s="306"/>
      <c r="G51" s="306"/>
    </row>
    <row r="52" spans="1:7" x14ac:dyDescent="0.25">
      <c r="A52" s="157"/>
      <c r="B52" s="157"/>
      <c r="C52" s="157"/>
      <c r="D52" s="157"/>
      <c r="E52" s="235" t="s">
        <v>429</v>
      </c>
      <c r="F52" s="235" t="s">
        <v>427</v>
      </c>
      <c r="G52" s="235" t="s">
        <v>428</v>
      </c>
    </row>
    <row r="53" spans="1:7" ht="99" customHeight="1" x14ac:dyDescent="0.25">
      <c r="A53" s="256" t="s">
        <v>402</v>
      </c>
      <c r="B53" s="178" t="s">
        <v>527</v>
      </c>
      <c r="C53" s="209" t="s">
        <v>87</v>
      </c>
      <c r="D53" s="120" t="s">
        <v>362</v>
      </c>
      <c r="E53" s="238"/>
      <c r="F53" s="238"/>
      <c r="G53" s="238"/>
    </row>
    <row r="54" spans="1:7" ht="150.75" customHeight="1" x14ac:dyDescent="0.25">
      <c r="A54" s="256" t="s">
        <v>403</v>
      </c>
      <c r="B54" s="178" t="s">
        <v>406</v>
      </c>
      <c r="C54" s="209" t="s">
        <v>87</v>
      </c>
      <c r="D54" s="120" t="s">
        <v>362</v>
      </c>
      <c r="E54" s="421"/>
      <c r="F54" s="421"/>
      <c r="G54" s="421"/>
    </row>
    <row r="55" spans="1:7" ht="87.75" customHeight="1" x14ac:dyDescent="0.25">
      <c r="A55" s="256" t="s">
        <v>404</v>
      </c>
      <c r="B55" s="178" t="s">
        <v>407</v>
      </c>
      <c r="C55" s="209" t="s">
        <v>87</v>
      </c>
      <c r="D55" s="120" t="s">
        <v>362</v>
      </c>
      <c r="E55" s="421"/>
      <c r="F55" s="421"/>
      <c r="G55" s="421"/>
    </row>
    <row r="56" spans="1:7" ht="86.25" customHeight="1" x14ac:dyDescent="0.25">
      <c r="A56" s="256" t="s">
        <v>405</v>
      </c>
      <c r="B56" s="178" t="s">
        <v>528</v>
      </c>
      <c r="C56" s="209" t="s">
        <v>87</v>
      </c>
      <c r="D56" s="120" t="s">
        <v>362</v>
      </c>
      <c r="E56" s="421"/>
      <c r="F56" s="421"/>
      <c r="G56" s="421"/>
    </row>
    <row r="57" spans="1:7" ht="46.5" customHeight="1" x14ac:dyDescent="0.25">
      <c r="A57" s="417" t="s">
        <v>412</v>
      </c>
      <c r="B57" s="417"/>
      <c r="C57" s="417"/>
      <c r="D57" s="417"/>
      <c r="E57" s="417"/>
      <c r="F57" s="417"/>
      <c r="G57" s="417"/>
    </row>
    <row r="59" spans="1:7" ht="35.25" customHeight="1" x14ac:dyDescent="0.25">
      <c r="A59" s="418" t="s">
        <v>474</v>
      </c>
      <c r="B59" s="419"/>
      <c r="C59" s="419"/>
      <c r="D59" s="419"/>
      <c r="E59" s="419"/>
      <c r="F59" s="419"/>
      <c r="G59" s="420"/>
    </row>
    <row r="60" spans="1:7" ht="29.25" customHeight="1" x14ac:dyDescent="0.25">
      <c r="A60" s="236" t="s">
        <v>326</v>
      </c>
      <c r="B60" s="236" t="s">
        <v>84</v>
      </c>
      <c r="C60" s="236" t="s">
        <v>85</v>
      </c>
      <c r="D60" s="236" t="s">
        <v>96</v>
      </c>
      <c r="E60" s="306" t="s">
        <v>86</v>
      </c>
      <c r="F60" s="306"/>
      <c r="G60" s="306"/>
    </row>
    <row r="61" spans="1:7" x14ac:dyDescent="0.25">
      <c r="A61" s="157"/>
      <c r="B61" s="157"/>
      <c r="C61" s="157"/>
      <c r="D61" s="157"/>
      <c r="E61" s="235" t="s">
        <v>429</v>
      </c>
      <c r="F61" s="235" t="s">
        <v>427</v>
      </c>
      <c r="G61" s="235" t="s">
        <v>428</v>
      </c>
    </row>
    <row r="62" spans="1:7" ht="99" customHeight="1" x14ac:dyDescent="0.25">
      <c r="A62" s="256" t="s">
        <v>402</v>
      </c>
      <c r="B62" s="178" t="s">
        <v>527</v>
      </c>
      <c r="C62" s="209" t="s">
        <v>87</v>
      </c>
      <c r="D62" s="120" t="s">
        <v>362</v>
      </c>
      <c r="E62" s="238"/>
      <c r="F62" s="238"/>
      <c r="G62" s="238"/>
    </row>
    <row r="63" spans="1:7" ht="150.75" customHeight="1" x14ac:dyDescent="0.25">
      <c r="A63" s="256" t="s">
        <v>403</v>
      </c>
      <c r="B63" s="178" t="s">
        <v>406</v>
      </c>
      <c r="C63" s="209" t="s">
        <v>87</v>
      </c>
      <c r="D63" s="120" t="s">
        <v>362</v>
      </c>
      <c r="E63" s="421"/>
      <c r="F63" s="421"/>
      <c r="G63" s="421"/>
    </row>
    <row r="64" spans="1:7" ht="87.75" customHeight="1" x14ac:dyDescent="0.25">
      <c r="A64" s="256" t="s">
        <v>404</v>
      </c>
      <c r="B64" s="178" t="s">
        <v>407</v>
      </c>
      <c r="C64" s="209" t="s">
        <v>87</v>
      </c>
      <c r="D64" s="120" t="s">
        <v>362</v>
      </c>
      <c r="E64" s="421"/>
      <c r="F64" s="421"/>
      <c r="G64" s="421"/>
    </row>
    <row r="65" spans="1:7" ht="86.25" customHeight="1" x14ac:dyDescent="0.25">
      <c r="A65" s="256" t="s">
        <v>405</v>
      </c>
      <c r="B65" s="178" t="s">
        <v>528</v>
      </c>
      <c r="C65" s="209" t="s">
        <v>87</v>
      </c>
      <c r="D65" s="120" t="s">
        <v>362</v>
      </c>
      <c r="E65" s="421"/>
      <c r="F65" s="421"/>
      <c r="G65" s="421"/>
    </row>
    <row r="66" spans="1:7" ht="46.5" customHeight="1" x14ac:dyDescent="0.25">
      <c r="A66" s="417" t="s">
        <v>412</v>
      </c>
      <c r="B66" s="417"/>
      <c r="C66" s="417"/>
      <c r="D66" s="417"/>
      <c r="E66" s="417"/>
      <c r="F66" s="417"/>
      <c r="G66" s="417"/>
    </row>
  </sheetData>
  <sheetProtection algorithmName="SHA-512" hashValue="G0/yOUvoUlt/ZbERnOR/crVgsQjzIy+naiLNHrNhzPbRIcgProTePSfBCa3+9Zm4veFBfLL13ybT4GckK4qx4Q==" saltValue="WAlps7/DavAh56n8FIQe0w==" spinCount="100000" sheet="1" objects="1" scenarios="1" selectLockedCells="1"/>
  <dataConsolidate link="1"/>
  <mergeCells count="47">
    <mergeCell ref="A12:G12"/>
    <mergeCell ref="E6:G6"/>
    <mergeCell ref="E1:G1"/>
    <mergeCell ref="E2:G2"/>
    <mergeCell ref="A4:G4"/>
    <mergeCell ref="E9:G9"/>
    <mergeCell ref="A1:D2"/>
    <mergeCell ref="A3:G3"/>
    <mergeCell ref="E10:G10"/>
    <mergeCell ref="E11:G11"/>
    <mergeCell ref="A5:G5"/>
    <mergeCell ref="A14:G14"/>
    <mergeCell ref="E15:G15"/>
    <mergeCell ref="E18:G18"/>
    <mergeCell ref="E19:G19"/>
    <mergeCell ref="E20:G20"/>
    <mergeCell ref="A21:G21"/>
    <mergeCell ref="A23:G23"/>
    <mergeCell ref="E24:G24"/>
    <mergeCell ref="E27:G27"/>
    <mergeCell ref="E28:G28"/>
    <mergeCell ref="E29:G29"/>
    <mergeCell ref="A30:G30"/>
    <mergeCell ref="A32:G32"/>
    <mergeCell ref="E33:G33"/>
    <mergeCell ref="E36:G36"/>
    <mergeCell ref="E37:G37"/>
    <mergeCell ref="E38:G38"/>
    <mergeCell ref="A39:G39"/>
    <mergeCell ref="A41:G41"/>
    <mergeCell ref="E42:G42"/>
    <mergeCell ref="E45:G45"/>
    <mergeCell ref="E46:G46"/>
    <mergeCell ref="E47:G47"/>
    <mergeCell ref="A48:G48"/>
    <mergeCell ref="A50:G50"/>
    <mergeCell ref="E51:G51"/>
    <mergeCell ref="E54:G54"/>
    <mergeCell ref="E55:G55"/>
    <mergeCell ref="E56:G56"/>
    <mergeCell ref="A57:G57"/>
    <mergeCell ref="A66:G66"/>
    <mergeCell ref="A59:G59"/>
    <mergeCell ref="E60:G60"/>
    <mergeCell ref="E63:G63"/>
    <mergeCell ref="E64:G64"/>
    <mergeCell ref="E65:G65"/>
  </mergeCells>
  <conditionalFormatting sqref="E2">
    <cfRule type="dataBar" priority="9">
      <dataBar>
        <cfvo type="num" val="0"/>
        <cfvo type="num" val="1"/>
        <color rgb="FF00B050"/>
      </dataBar>
      <extLst>
        <ext xmlns:x14="http://schemas.microsoft.com/office/spreadsheetml/2009/9/main" uri="{B025F937-C7B1-47D3-B67F-A62EFF666E3E}">
          <x14:id>{6519F58C-B3E2-4CC7-A778-496A2210752E}</x14:id>
        </ext>
      </extLst>
    </cfRule>
  </conditionalFormatting>
  <conditionalFormatting sqref="E8:G11">
    <cfRule type="expression" dxfId="40" priority="7">
      <formula>$AD$4="No"</formula>
    </cfRule>
  </conditionalFormatting>
  <conditionalFormatting sqref="E17:G20">
    <cfRule type="expression" dxfId="39" priority="6">
      <formula>$AD$5="No"</formula>
    </cfRule>
  </conditionalFormatting>
  <conditionalFormatting sqref="E26:G29">
    <cfRule type="expression" dxfId="38" priority="5">
      <formula>$AD$6="No"</formula>
    </cfRule>
  </conditionalFormatting>
  <conditionalFormatting sqref="E35:G38">
    <cfRule type="expression" dxfId="37" priority="4">
      <formula>$AD$7="No"</formula>
    </cfRule>
  </conditionalFormatting>
  <conditionalFormatting sqref="E44:G47">
    <cfRule type="expression" dxfId="36" priority="3">
      <formula>$AD$8="No"</formula>
    </cfRule>
  </conditionalFormatting>
  <conditionalFormatting sqref="E53:G56">
    <cfRule type="expression" dxfId="35" priority="2">
      <formula>$AD$9="No"</formula>
    </cfRule>
  </conditionalFormatting>
  <conditionalFormatting sqref="E62:G65">
    <cfRule type="expression" dxfId="34" priority="1">
      <formula>$AD$10="No"</formula>
    </cfRule>
  </conditionalFormatting>
  <dataValidations count="1">
    <dataValidation type="list" allowBlank="1" showInputMessage="1" showErrorMessage="1" sqref="E8:G8 E17:G17 E26:G26 E35:G35 E44:G44 E53:G53 E62:G62" xr:uid="{5CC00539-27B1-4259-B23C-D694F064ADF5}">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6519F58C-B3E2-4CC7-A778-496A2210752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A3F6C-46CD-4E45-9C7C-624344931398}">
  <sheetPr codeName="Sheet20">
    <tabColor rgb="FFFFC000"/>
    <pageSetUpPr fitToPage="1"/>
  </sheetPr>
  <dimension ref="A1:AF66"/>
  <sheetViews>
    <sheetView tabSelected="1" zoomScale="85" zoomScaleNormal="85" workbookViewId="0">
      <pane ySplit="2" topLeftCell="A41" activePane="bottomLeft" state="frozen"/>
      <selection activeCell="B32" sqref="B32"/>
      <selection pane="bottomLeft" activeCell="E65" sqref="E65:G65"/>
    </sheetView>
  </sheetViews>
  <sheetFormatPr defaultColWidth="9.140625" defaultRowHeight="15" x14ac:dyDescent="0.25"/>
  <cols>
    <col min="1" max="1" width="13" style="159" customWidth="1"/>
    <col min="2" max="2" width="64.5703125" style="155" customWidth="1"/>
    <col min="3" max="3" width="42.140625" style="156" customWidth="1"/>
    <col min="4" max="4" width="15.28515625" style="156" customWidth="1"/>
    <col min="5" max="7" width="29.140625" style="156" customWidth="1"/>
    <col min="8" max="8" width="5.140625" style="157" customWidth="1"/>
    <col min="9" max="20" width="9.140625" style="157"/>
    <col min="21" max="32" width="9.140625" style="157" hidden="1" customWidth="1"/>
    <col min="33" max="16384" width="9.140625" style="157"/>
  </cols>
  <sheetData>
    <row r="1" spans="1:31" ht="23.25" customHeight="1" x14ac:dyDescent="0.25">
      <c r="A1" s="332" t="s">
        <v>522</v>
      </c>
      <c r="B1" s="326"/>
      <c r="C1" s="326"/>
      <c r="D1" s="326"/>
      <c r="E1" s="325" t="s">
        <v>102</v>
      </c>
      <c r="F1" s="326"/>
      <c r="G1" s="326"/>
      <c r="W1" s="158"/>
      <c r="X1" s="158"/>
      <c r="Y1" s="158"/>
    </row>
    <row r="2" spans="1:31" ht="24" thickBot="1" x14ac:dyDescent="0.3">
      <c r="A2" s="333"/>
      <c r="B2" s="334"/>
      <c r="C2" s="334"/>
      <c r="D2" s="334"/>
      <c r="E2" s="323">
        <f>IFERROR(Z3,0)</f>
        <v>0</v>
      </c>
      <c r="F2" s="323"/>
      <c r="G2" s="323"/>
      <c r="W2" s="158"/>
      <c r="X2" s="158"/>
      <c r="Y2" s="158"/>
    </row>
    <row r="3" spans="1:31" ht="94.5" customHeight="1" x14ac:dyDescent="0.25">
      <c r="A3" s="286" t="s">
        <v>175</v>
      </c>
      <c r="B3" s="286"/>
      <c r="C3" s="286"/>
      <c r="D3" s="286"/>
      <c r="E3" s="286"/>
      <c r="F3" s="286"/>
      <c r="G3" s="286"/>
      <c r="X3" s="157">
        <f>SUM(AD4:AD10)</f>
        <v>0</v>
      </c>
      <c r="Y3" s="157">
        <f>SUM(AE4:AE10)</f>
        <v>0</v>
      </c>
      <c r="Z3" s="157" t="e">
        <f>Y3/X3</f>
        <v>#DIV/0!</v>
      </c>
    </row>
    <row r="4" spans="1:31" ht="61.5" customHeight="1" x14ac:dyDescent="0.25">
      <c r="A4" s="413" t="s">
        <v>454</v>
      </c>
      <c r="B4" s="413"/>
      <c r="C4" s="413"/>
      <c r="D4" s="413"/>
      <c r="E4" s="413"/>
      <c r="F4" s="413"/>
      <c r="G4" s="413"/>
      <c r="V4" s="222" cm="1">
        <f t="array" ref="V4:AA4">' Lot Application'!B7:G7</f>
        <v>0</v>
      </c>
      <c r="W4" s="157">
        <v>0</v>
      </c>
      <c r="X4" s="157">
        <v>0</v>
      </c>
      <c r="Y4" s="157">
        <v>0</v>
      </c>
      <c r="Z4" s="157">
        <v>0</v>
      </c>
      <c r="AA4" s="157">
        <v>0</v>
      </c>
      <c r="AC4" s="222">
        <f>V4</f>
        <v>0</v>
      </c>
      <c r="AD4" s="157">
        <f>IF(AC4="yes",6,0)</f>
        <v>0</v>
      </c>
      <c r="AE4" s="157">
        <f>IF(AC4="Yes",COUNTA(E8:G11),0)</f>
        <v>0</v>
      </c>
    </row>
    <row r="5" spans="1:31" ht="34.5" customHeight="1" x14ac:dyDescent="0.25">
      <c r="A5" s="425" t="s">
        <v>468</v>
      </c>
      <c r="B5" s="425"/>
      <c r="C5" s="425"/>
      <c r="D5" s="425"/>
      <c r="E5" s="425"/>
      <c r="F5" s="425"/>
      <c r="G5" s="425"/>
      <c r="V5" s="222" cm="1">
        <f t="array" ref="V5:AA5">' Lot Application'!B8:G8</f>
        <v>0</v>
      </c>
      <c r="W5" s="157">
        <v>0</v>
      </c>
      <c r="X5" s="157">
        <v>0</v>
      </c>
      <c r="Y5" s="157">
        <v>0</v>
      </c>
      <c r="Z5" s="157">
        <v>0</v>
      </c>
      <c r="AA5" s="157">
        <v>0</v>
      </c>
      <c r="AC5" s="222">
        <f t="shared" ref="AC5:AC10" si="0">V5</f>
        <v>0</v>
      </c>
      <c r="AD5" s="157">
        <f t="shared" ref="AD5:AD10" si="1">IF(AC5="yes",6,0)</f>
        <v>0</v>
      </c>
      <c r="AE5" s="157">
        <f>IF(AC5="Yes",COUNTA(E17:G20),0)</f>
        <v>0</v>
      </c>
    </row>
    <row r="6" spans="1:31" ht="30" customHeight="1" x14ac:dyDescent="0.25">
      <c r="A6" s="211" t="s">
        <v>326</v>
      </c>
      <c r="B6" s="211" t="s">
        <v>84</v>
      </c>
      <c r="C6" s="211" t="s">
        <v>85</v>
      </c>
      <c r="D6" s="211" t="s">
        <v>96</v>
      </c>
      <c r="E6" s="306" t="s">
        <v>86</v>
      </c>
      <c r="F6" s="306"/>
      <c r="G6" s="306"/>
      <c r="V6" s="222" cm="1">
        <f t="array" ref="V6:AA6">' Lot Application'!B9:G9</f>
        <v>0</v>
      </c>
      <c r="W6" s="157">
        <v>0</v>
      </c>
      <c r="X6" s="157">
        <v>0</v>
      </c>
      <c r="Y6" s="157">
        <v>0</v>
      </c>
      <c r="Z6" s="157">
        <v>0</v>
      </c>
      <c r="AA6" s="157">
        <v>0</v>
      </c>
      <c r="AC6" s="222">
        <f t="shared" si="0"/>
        <v>0</v>
      </c>
      <c r="AD6" s="157">
        <f t="shared" si="1"/>
        <v>0</v>
      </c>
      <c r="AE6" s="157">
        <f>IF(AC6="Yes",COUNTA(E26:G29),0)</f>
        <v>0</v>
      </c>
    </row>
    <row r="7" spans="1:31" ht="15.75" x14ac:dyDescent="0.25">
      <c r="A7" s="239"/>
      <c r="B7" s="157"/>
      <c r="C7" s="157"/>
      <c r="D7" s="157"/>
      <c r="E7" s="235" t="s">
        <v>429</v>
      </c>
      <c r="F7" s="235" t="s">
        <v>427</v>
      </c>
      <c r="G7" s="235" t="s">
        <v>428</v>
      </c>
      <c r="V7" s="222" cm="1">
        <f t="array" ref="V7:AA7">' Lot Application'!B10:G10</f>
        <v>0</v>
      </c>
      <c r="W7" s="157">
        <v>0</v>
      </c>
      <c r="X7" s="157">
        <v>0</v>
      </c>
      <c r="Y7" s="157">
        <v>0</v>
      </c>
      <c r="Z7" s="157">
        <v>0</v>
      </c>
      <c r="AA7" s="157">
        <v>0</v>
      </c>
      <c r="AC7" s="222">
        <f t="shared" si="0"/>
        <v>0</v>
      </c>
      <c r="AD7" s="157">
        <f t="shared" si="1"/>
        <v>0</v>
      </c>
      <c r="AE7" s="157">
        <f>IF(AC7="Yes",COUNTA(E35:G38),0)</f>
        <v>0</v>
      </c>
    </row>
    <row r="8" spans="1:31" ht="99" customHeight="1" x14ac:dyDescent="0.25">
      <c r="A8" s="212" t="s">
        <v>408</v>
      </c>
      <c r="B8" s="178" t="s">
        <v>529</v>
      </c>
      <c r="C8" s="209" t="s">
        <v>87</v>
      </c>
      <c r="D8" s="120" t="s">
        <v>362</v>
      </c>
      <c r="E8" s="217"/>
      <c r="F8" s="217"/>
      <c r="G8" s="217"/>
      <c r="V8" s="222" cm="1">
        <f t="array" ref="V8:AA8">' Lot Application'!B11:G11</f>
        <v>0</v>
      </c>
      <c r="W8" s="157">
        <v>0</v>
      </c>
      <c r="X8" s="157">
        <v>0</v>
      </c>
      <c r="Y8" s="157">
        <v>0</v>
      </c>
      <c r="Z8" s="157">
        <v>0</v>
      </c>
      <c r="AA8" s="157">
        <v>0</v>
      </c>
      <c r="AC8" s="222">
        <f t="shared" si="0"/>
        <v>0</v>
      </c>
      <c r="AD8" s="157">
        <f t="shared" si="1"/>
        <v>0</v>
      </c>
      <c r="AE8" s="157">
        <f>IF(AC8="Yes",COUNTA(E44:G47),0)</f>
        <v>0</v>
      </c>
    </row>
    <row r="9" spans="1:31" ht="150.75" customHeight="1" x14ac:dyDescent="0.25">
      <c r="A9" s="212" t="s">
        <v>409</v>
      </c>
      <c r="B9" s="178" t="s">
        <v>455</v>
      </c>
      <c r="C9" s="209" t="s">
        <v>87</v>
      </c>
      <c r="D9" s="120" t="s">
        <v>398</v>
      </c>
      <c r="E9" s="421"/>
      <c r="F9" s="421"/>
      <c r="G9" s="421"/>
      <c r="V9" s="222" cm="1">
        <f t="array" ref="V9:AA9">' Lot Application'!B12:G12</f>
        <v>0</v>
      </c>
      <c r="W9" s="157">
        <v>0</v>
      </c>
      <c r="X9" s="157">
        <v>0</v>
      </c>
      <c r="Y9" s="157">
        <v>0</v>
      </c>
      <c r="Z9" s="157">
        <v>0</v>
      </c>
      <c r="AA9" s="157">
        <v>0</v>
      </c>
      <c r="AC9" s="222">
        <f t="shared" si="0"/>
        <v>0</v>
      </c>
      <c r="AD9" s="157">
        <f t="shared" si="1"/>
        <v>0</v>
      </c>
      <c r="AE9" s="157">
        <f>IF(AC9="Yes",COUNTA(E53:G56),0)</f>
        <v>0</v>
      </c>
    </row>
    <row r="10" spans="1:31" ht="150.75" customHeight="1" x14ac:dyDescent="0.25">
      <c r="A10" s="212" t="s">
        <v>413</v>
      </c>
      <c r="B10" s="178" t="s">
        <v>411</v>
      </c>
      <c r="C10" s="209" t="s">
        <v>87</v>
      </c>
      <c r="D10" s="120" t="s">
        <v>362</v>
      </c>
      <c r="E10" s="421"/>
      <c r="F10" s="421"/>
      <c r="G10" s="421"/>
      <c r="V10" s="222" cm="1">
        <f t="array" ref="V10:AA10">' Lot Application'!B13:G13</f>
        <v>0</v>
      </c>
      <c r="W10" s="157">
        <v>0</v>
      </c>
      <c r="X10" s="157">
        <v>0</v>
      </c>
      <c r="Y10" s="157">
        <v>0</v>
      </c>
      <c r="Z10" s="157">
        <v>0</v>
      </c>
      <c r="AA10" s="157">
        <v>0</v>
      </c>
      <c r="AC10" s="222">
        <f t="shared" si="0"/>
        <v>0</v>
      </c>
      <c r="AD10" s="157">
        <f t="shared" si="1"/>
        <v>0</v>
      </c>
      <c r="AE10" s="157">
        <f>IF(AC10="Yes",COUNTA(E62:G65),0)</f>
        <v>0</v>
      </c>
    </row>
    <row r="11" spans="1:31" ht="102" customHeight="1" x14ac:dyDescent="0.25">
      <c r="A11" s="212" t="s">
        <v>410</v>
      </c>
      <c r="B11" s="178" t="s">
        <v>530</v>
      </c>
      <c r="C11" s="209" t="s">
        <v>87</v>
      </c>
      <c r="D11" s="120" t="s">
        <v>362</v>
      </c>
      <c r="E11" s="421"/>
      <c r="F11" s="421"/>
      <c r="G11" s="421"/>
    </row>
    <row r="12" spans="1:31" ht="46.5" customHeight="1" x14ac:dyDescent="0.25">
      <c r="A12" s="417" t="s">
        <v>412</v>
      </c>
      <c r="B12" s="417"/>
      <c r="C12" s="417"/>
      <c r="D12" s="417"/>
      <c r="E12" s="417"/>
      <c r="F12" s="417"/>
      <c r="G12" s="417"/>
    </row>
    <row r="14" spans="1:31" ht="34.5" customHeight="1" x14ac:dyDescent="0.25">
      <c r="A14" s="425" t="s">
        <v>469</v>
      </c>
      <c r="B14" s="425"/>
      <c r="C14" s="425"/>
      <c r="D14" s="425"/>
      <c r="E14" s="425"/>
      <c r="F14" s="425"/>
      <c r="G14" s="425"/>
    </row>
    <row r="15" spans="1:31" ht="30" customHeight="1" x14ac:dyDescent="0.25">
      <c r="A15" s="236" t="s">
        <v>326</v>
      </c>
      <c r="B15" s="236" t="s">
        <v>84</v>
      </c>
      <c r="C15" s="236" t="s">
        <v>85</v>
      </c>
      <c r="D15" s="236" t="s">
        <v>96</v>
      </c>
      <c r="E15" s="306" t="s">
        <v>86</v>
      </c>
      <c r="F15" s="306"/>
      <c r="G15" s="306"/>
    </row>
    <row r="16" spans="1:31" ht="15.75" x14ac:dyDescent="0.25">
      <c r="A16" s="239"/>
      <c r="B16" s="157"/>
      <c r="C16" s="157"/>
      <c r="D16" s="157"/>
      <c r="E16" s="235" t="s">
        <v>429</v>
      </c>
      <c r="F16" s="235" t="s">
        <v>427</v>
      </c>
      <c r="G16" s="235" t="s">
        <v>428</v>
      </c>
    </row>
    <row r="17" spans="1:30" ht="99" customHeight="1" x14ac:dyDescent="0.25">
      <c r="A17" s="256" t="s">
        <v>408</v>
      </c>
      <c r="B17" s="178" t="s">
        <v>529</v>
      </c>
      <c r="C17" s="209" t="s">
        <v>87</v>
      </c>
      <c r="D17" s="120" t="s">
        <v>362</v>
      </c>
      <c r="E17" s="238"/>
      <c r="F17" s="238"/>
      <c r="G17" s="238"/>
      <c r="V17" s="222"/>
      <c r="AC17" s="222"/>
    </row>
    <row r="18" spans="1:30" ht="150.75" customHeight="1" x14ac:dyDescent="0.25">
      <c r="A18" s="256" t="s">
        <v>409</v>
      </c>
      <c r="B18" s="178" t="s">
        <v>455</v>
      </c>
      <c r="C18" s="209" t="s">
        <v>87</v>
      </c>
      <c r="D18" s="120" t="s">
        <v>398</v>
      </c>
      <c r="E18" s="421"/>
      <c r="F18" s="421"/>
      <c r="G18" s="421"/>
    </row>
    <row r="19" spans="1:30" ht="150.75" customHeight="1" x14ac:dyDescent="0.25">
      <c r="A19" s="256" t="s">
        <v>413</v>
      </c>
      <c r="B19" s="178" t="s">
        <v>411</v>
      </c>
      <c r="C19" s="209" t="s">
        <v>87</v>
      </c>
      <c r="D19" s="120" t="s">
        <v>362</v>
      </c>
      <c r="E19" s="421"/>
      <c r="F19" s="421"/>
      <c r="G19" s="421"/>
    </row>
    <row r="20" spans="1:30" ht="102" customHeight="1" x14ac:dyDescent="0.25">
      <c r="A20" s="256" t="s">
        <v>410</v>
      </c>
      <c r="B20" s="178" t="s">
        <v>530</v>
      </c>
      <c r="C20" s="209" t="s">
        <v>87</v>
      </c>
      <c r="D20" s="120" t="s">
        <v>362</v>
      </c>
      <c r="E20" s="421"/>
      <c r="F20" s="421"/>
      <c r="G20" s="421"/>
    </row>
    <row r="21" spans="1:30" ht="46.5" customHeight="1" x14ac:dyDescent="0.25">
      <c r="A21" s="417" t="s">
        <v>412</v>
      </c>
      <c r="B21" s="417"/>
      <c r="C21" s="417"/>
      <c r="D21" s="417"/>
      <c r="E21" s="417"/>
      <c r="F21" s="417"/>
      <c r="G21" s="417"/>
    </row>
    <row r="23" spans="1:30" ht="34.5" customHeight="1" x14ac:dyDescent="0.25">
      <c r="A23" s="425" t="s">
        <v>470</v>
      </c>
      <c r="B23" s="425"/>
      <c r="C23" s="425"/>
      <c r="D23" s="425"/>
      <c r="E23" s="425"/>
      <c r="F23" s="425"/>
      <c r="G23" s="425"/>
    </row>
    <row r="24" spans="1:30" ht="30" customHeight="1" x14ac:dyDescent="0.25">
      <c r="A24" s="236" t="s">
        <v>326</v>
      </c>
      <c r="B24" s="236" t="s">
        <v>84</v>
      </c>
      <c r="C24" s="236" t="s">
        <v>85</v>
      </c>
      <c r="D24" s="236" t="s">
        <v>96</v>
      </c>
      <c r="E24" s="306" t="s">
        <v>86</v>
      </c>
      <c r="F24" s="306"/>
      <c r="G24" s="306"/>
    </row>
    <row r="25" spans="1:30" ht="15.75" x14ac:dyDescent="0.25">
      <c r="A25" s="239"/>
      <c r="B25" s="157"/>
      <c r="C25" s="157"/>
      <c r="D25" s="157"/>
      <c r="E25" s="235" t="s">
        <v>429</v>
      </c>
      <c r="F25" s="235" t="s">
        <v>427</v>
      </c>
      <c r="G25" s="235" t="s">
        <v>428</v>
      </c>
    </row>
    <row r="26" spans="1:30" ht="99" customHeight="1" x14ac:dyDescent="0.25">
      <c r="A26" s="256" t="s">
        <v>408</v>
      </c>
      <c r="B26" s="178" t="s">
        <v>529</v>
      </c>
      <c r="C26" s="209" t="s">
        <v>87</v>
      </c>
      <c r="D26" s="120" t="s">
        <v>362</v>
      </c>
      <c r="E26" s="238"/>
      <c r="F26" s="238"/>
      <c r="G26" s="238"/>
      <c r="V26" s="222" t="e" cm="1">
        <f t="array" ref="V26">#REF!</f>
        <v>#REF!</v>
      </c>
      <c r="AC26" s="222" t="e">
        <f>V26</f>
        <v>#REF!</v>
      </c>
      <c r="AD26" s="157" t="e">
        <f>IF(AC26="Yes", COUNTA(E26:G29)/6, IF(AC26="No",1,0))</f>
        <v>#REF!</v>
      </c>
    </row>
    <row r="27" spans="1:30" ht="150.75" customHeight="1" x14ac:dyDescent="0.25">
      <c r="A27" s="256" t="s">
        <v>409</v>
      </c>
      <c r="B27" s="178" t="s">
        <v>455</v>
      </c>
      <c r="C27" s="209" t="s">
        <v>87</v>
      </c>
      <c r="D27" s="120" t="s">
        <v>398</v>
      </c>
      <c r="E27" s="421"/>
      <c r="F27" s="421"/>
      <c r="G27" s="421"/>
    </row>
    <row r="28" spans="1:30" ht="150.75" customHeight="1" x14ac:dyDescent="0.25">
      <c r="A28" s="256" t="s">
        <v>413</v>
      </c>
      <c r="B28" s="178" t="s">
        <v>411</v>
      </c>
      <c r="C28" s="209" t="s">
        <v>87</v>
      </c>
      <c r="D28" s="120" t="s">
        <v>362</v>
      </c>
      <c r="E28" s="421"/>
      <c r="F28" s="421"/>
      <c r="G28" s="421"/>
    </row>
    <row r="29" spans="1:30" ht="102" customHeight="1" x14ac:dyDescent="0.25">
      <c r="A29" s="256" t="s">
        <v>410</v>
      </c>
      <c r="B29" s="178" t="s">
        <v>530</v>
      </c>
      <c r="C29" s="209" t="s">
        <v>87</v>
      </c>
      <c r="D29" s="120" t="s">
        <v>362</v>
      </c>
      <c r="E29" s="421"/>
      <c r="F29" s="421"/>
      <c r="G29" s="421"/>
    </row>
    <row r="30" spans="1:30" ht="46.5" customHeight="1" x14ac:dyDescent="0.25">
      <c r="A30" s="417" t="s">
        <v>412</v>
      </c>
      <c r="B30" s="417"/>
      <c r="C30" s="417"/>
      <c r="D30" s="417"/>
      <c r="E30" s="417"/>
      <c r="F30" s="417"/>
      <c r="G30" s="417"/>
    </row>
    <row r="32" spans="1:30" ht="34.5" customHeight="1" x14ac:dyDescent="0.25">
      <c r="A32" s="425" t="s">
        <v>471</v>
      </c>
      <c r="B32" s="425"/>
      <c r="C32" s="425"/>
      <c r="D32" s="425"/>
      <c r="E32" s="425"/>
      <c r="F32" s="425"/>
      <c r="G32" s="425"/>
    </row>
    <row r="33" spans="1:30" ht="30" customHeight="1" x14ac:dyDescent="0.25">
      <c r="A33" s="236" t="s">
        <v>326</v>
      </c>
      <c r="B33" s="236" t="s">
        <v>84</v>
      </c>
      <c r="C33" s="236" t="s">
        <v>85</v>
      </c>
      <c r="D33" s="236" t="s">
        <v>96</v>
      </c>
      <c r="E33" s="306" t="s">
        <v>86</v>
      </c>
      <c r="F33" s="306"/>
      <c r="G33" s="306"/>
    </row>
    <row r="34" spans="1:30" ht="15.75" x14ac:dyDescent="0.25">
      <c r="A34" s="239"/>
      <c r="B34" s="157"/>
      <c r="C34" s="157"/>
      <c r="D34" s="157"/>
      <c r="E34" s="235" t="s">
        <v>429</v>
      </c>
      <c r="F34" s="235" t="s">
        <v>427</v>
      </c>
      <c r="G34" s="235" t="s">
        <v>428</v>
      </c>
    </row>
    <row r="35" spans="1:30" ht="99" customHeight="1" x14ac:dyDescent="0.25">
      <c r="A35" s="256" t="s">
        <v>408</v>
      </c>
      <c r="B35" s="178" t="s">
        <v>529</v>
      </c>
      <c r="C35" s="209" t="s">
        <v>87</v>
      </c>
      <c r="D35" s="120" t="s">
        <v>362</v>
      </c>
      <c r="E35" s="238"/>
      <c r="F35" s="238"/>
      <c r="G35" s="238"/>
      <c r="V35" s="222" t="e" cm="1">
        <f t="array" ref="V35">#REF!</f>
        <v>#REF!</v>
      </c>
      <c r="AC35" s="222" t="e">
        <f>V35</f>
        <v>#REF!</v>
      </c>
      <c r="AD35" s="157" t="e">
        <f>IF(AC35="Yes", COUNTA(E35:G38)/6, IF(AC35="No",1,0))</f>
        <v>#REF!</v>
      </c>
    </row>
    <row r="36" spans="1:30" ht="150.75" customHeight="1" x14ac:dyDescent="0.25">
      <c r="A36" s="256" t="s">
        <v>409</v>
      </c>
      <c r="B36" s="178" t="s">
        <v>455</v>
      </c>
      <c r="C36" s="209" t="s">
        <v>87</v>
      </c>
      <c r="D36" s="120" t="s">
        <v>398</v>
      </c>
      <c r="E36" s="421"/>
      <c r="F36" s="421"/>
      <c r="G36" s="421"/>
    </row>
    <row r="37" spans="1:30" ht="150.75" customHeight="1" x14ac:dyDescent="0.25">
      <c r="A37" s="256" t="s">
        <v>413</v>
      </c>
      <c r="B37" s="178" t="s">
        <v>411</v>
      </c>
      <c r="C37" s="209" t="s">
        <v>87</v>
      </c>
      <c r="D37" s="120" t="s">
        <v>362</v>
      </c>
      <c r="E37" s="421"/>
      <c r="F37" s="421"/>
      <c r="G37" s="421"/>
    </row>
    <row r="38" spans="1:30" ht="102" customHeight="1" x14ac:dyDescent="0.25">
      <c r="A38" s="256" t="s">
        <v>410</v>
      </c>
      <c r="B38" s="178" t="s">
        <v>530</v>
      </c>
      <c r="C38" s="209" t="s">
        <v>87</v>
      </c>
      <c r="D38" s="120" t="s">
        <v>362</v>
      </c>
      <c r="E38" s="421"/>
      <c r="F38" s="421"/>
      <c r="G38" s="421"/>
    </row>
    <row r="39" spans="1:30" ht="46.5" customHeight="1" x14ac:dyDescent="0.25">
      <c r="A39" s="417" t="s">
        <v>412</v>
      </c>
      <c r="B39" s="417"/>
      <c r="C39" s="417"/>
      <c r="D39" s="417"/>
      <c r="E39" s="417"/>
      <c r="F39" s="417"/>
      <c r="G39" s="417"/>
    </row>
    <row r="41" spans="1:30" ht="34.5" customHeight="1" x14ac:dyDescent="0.25">
      <c r="A41" s="425" t="s">
        <v>472</v>
      </c>
      <c r="B41" s="425"/>
      <c r="C41" s="425"/>
      <c r="D41" s="425"/>
      <c r="E41" s="425"/>
      <c r="F41" s="425"/>
      <c r="G41" s="425"/>
    </row>
    <row r="42" spans="1:30" ht="30" customHeight="1" x14ac:dyDescent="0.25">
      <c r="A42" s="236" t="s">
        <v>326</v>
      </c>
      <c r="B42" s="236" t="s">
        <v>84</v>
      </c>
      <c r="C42" s="236" t="s">
        <v>85</v>
      </c>
      <c r="D42" s="236" t="s">
        <v>96</v>
      </c>
      <c r="E42" s="306" t="s">
        <v>86</v>
      </c>
      <c r="F42" s="306"/>
      <c r="G42" s="306"/>
    </row>
    <row r="43" spans="1:30" ht="15.75" x14ac:dyDescent="0.25">
      <c r="A43" s="239"/>
      <c r="B43" s="157"/>
      <c r="C43" s="157"/>
      <c r="D43" s="157"/>
      <c r="E43" s="235" t="s">
        <v>429</v>
      </c>
      <c r="F43" s="235" t="s">
        <v>427</v>
      </c>
      <c r="G43" s="235" t="s">
        <v>428</v>
      </c>
    </row>
    <row r="44" spans="1:30" ht="99" customHeight="1" x14ac:dyDescent="0.25">
      <c r="A44" s="256" t="s">
        <v>408</v>
      </c>
      <c r="B44" s="178" t="s">
        <v>529</v>
      </c>
      <c r="C44" s="209" t="s">
        <v>87</v>
      </c>
      <c r="D44" s="120" t="s">
        <v>362</v>
      </c>
      <c r="E44" s="238"/>
      <c r="F44" s="238"/>
      <c r="G44" s="238"/>
      <c r="V44" s="222" t="e" cm="1">
        <f t="array" ref="V44">#REF!</f>
        <v>#REF!</v>
      </c>
      <c r="AC44" s="222" t="e">
        <f>V44</f>
        <v>#REF!</v>
      </c>
      <c r="AD44" s="157" t="e">
        <f>IF(AC44="Yes", COUNTA(E44:G47)/6, IF(AC44="No",1,0))</f>
        <v>#REF!</v>
      </c>
    </row>
    <row r="45" spans="1:30" ht="150.75" customHeight="1" x14ac:dyDescent="0.25">
      <c r="A45" s="256" t="s">
        <v>409</v>
      </c>
      <c r="B45" s="178" t="s">
        <v>455</v>
      </c>
      <c r="C45" s="209" t="s">
        <v>87</v>
      </c>
      <c r="D45" s="120" t="s">
        <v>398</v>
      </c>
      <c r="E45" s="421"/>
      <c r="F45" s="421"/>
      <c r="G45" s="421"/>
    </row>
    <row r="46" spans="1:30" ht="150.75" customHeight="1" x14ac:dyDescent="0.25">
      <c r="A46" s="256" t="s">
        <v>413</v>
      </c>
      <c r="B46" s="178" t="s">
        <v>411</v>
      </c>
      <c r="C46" s="209" t="s">
        <v>87</v>
      </c>
      <c r="D46" s="120" t="s">
        <v>362</v>
      </c>
      <c r="E46" s="421"/>
      <c r="F46" s="421"/>
      <c r="G46" s="421"/>
    </row>
    <row r="47" spans="1:30" ht="102" customHeight="1" x14ac:dyDescent="0.25">
      <c r="A47" s="256" t="s">
        <v>410</v>
      </c>
      <c r="B47" s="178" t="s">
        <v>530</v>
      </c>
      <c r="C47" s="209" t="s">
        <v>87</v>
      </c>
      <c r="D47" s="120" t="s">
        <v>362</v>
      </c>
      <c r="E47" s="421"/>
      <c r="F47" s="421"/>
      <c r="G47" s="421"/>
    </row>
    <row r="48" spans="1:30" ht="46.5" customHeight="1" x14ac:dyDescent="0.25">
      <c r="A48" s="417" t="s">
        <v>412</v>
      </c>
      <c r="B48" s="417"/>
      <c r="C48" s="417"/>
      <c r="D48" s="417"/>
      <c r="E48" s="417"/>
      <c r="F48" s="417"/>
      <c r="G48" s="417"/>
    </row>
    <row r="50" spans="1:30" ht="34.5" customHeight="1" x14ac:dyDescent="0.25">
      <c r="A50" s="425" t="s">
        <v>473</v>
      </c>
      <c r="B50" s="425"/>
      <c r="C50" s="425"/>
      <c r="D50" s="425"/>
      <c r="E50" s="425"/>
      <c r="F50" s="425"/>
      <c r="G50" s="425"/>
    </row>
    <row r="51" spans="1:30" ht="30" customHeight="1" x14ac:dyDescent="0.25">
      <c r="A51" s="236" t="s">
        <v>326</v>
      </c>
      <c r="B51" s="236" t="s">
        <v>84</v>
      </c>
      <c r="C51" s="236" t="s">
        <v>85</v>
      </c>
      <c r="D51" s="236" t="s">
        <v>96</v>
      </c>
      <c r="E51" s="306" t="s">
        <v>86</v>
      </c>
      <c r="F51" s="306"/>
      <c r="G51" s="306"/>
    </row>
    <row r="52" spans="1:30" ht="15.75" x14ac:dyDescent="0.25">
      <c r="A52" s="239"/>
      <c r="B52" s="157"/>
      <c r="C52" s="157"/>
      <c r="D52" s="157"/>
      <c r="E52" s="235" t="s">
        <v>429</v>
      </c>
      <c r="F52" s="235" t="s">
        <v>427</v>
      </c>
      <c r="G52" s="235" t="s">
        <v>428</v>
      </c>
    </row>
    <row r="53" spans="1:30" ht="99" customHeight="1" x14ac:dyDescent="0.25">
      <c r="A53" s="256" t="s">
        <v>408</v>
      </c>
      <c r="B53" s="178" t="s">
        <v>529</v>
      </c>
      <c r="C53" s="209" t="s">
        <v>87</v>
      </c>
      <c r="D53" s="120" t="s">
        <v>362</v>
      </c>
      <c r="E53" s="238"/>
      <c r="F53" s="238"/>
      <c r="G53" s="238"/>
      <c r="V53" s="222" t="e" cm="1">
        <f t="array" ref="V53">#REF!</f>
        <v>#REF!</v>
      </c>
      <c r="AC53" s="222" t="e">
        <f>V53</f>
        <v>#REF!</v>
      </c>
      <c r="AD53" s="157" t="e">
        <f>IF(AC53="Yes", COUNTA(E53:G56)/6, IF(AC53="No",1,0))</f>
        <v>#REF!</v>
      </c>
    </row>
    <row r="54" spans="1:30" ht="150.75" customHeight="1" x14ac:dyDescent="0.25">
      <c r="A54" s="256" t="s">
        <v>409</v>
      </c>
      <c r="B54" s="178" t="s">
        <v>455</v>
      </c>
      <c r="C54" s="209" t="s">
        <v>87</v>
      </c>
      <c r="D54" s="120" t="s">
        <v>398</v>
      </c>
      <c r="E54" s="421"/>
      <c r="F54" s="421"/>
      <c r="G54" s="421"/>
    </row>
    <row r="55" spans="1:30" ht="150.75" customHeight="1" x14ac:dyDescent="0.25">
      <c r="A55" s="256" t="s">
        <v>413</v>
      </c>
      <c r="B55" s="178" t="s">
        <v>411</v>
      </c>
      <c r="C55" s="209" t="s">
        <v>87</v>
      </c>
      <c r="D55" s="120" t="s">
        <v>362</v>
      </c>
      <c r="E55" s="421"/>
      <c r="F55" s="421"/>
      <c r="G55" s="421"/>
    </row>
    <row r="56" spans="1:30" ht="102" customHeight="1" x14ac:dyDescent="0.25">
      <c r="A56" s="256" t="s">
        <v>410</v>
      </c>
      <c r="B56" s="178" t="s">
        <v>530</v>
      </c>
      <c r="C56" s="209" t="s">
        <v>87</v>
      </c>
      <c r="D56" s="120" t="s">
        <v>362</v>
      </c>
      <c r="E56" s="421"/>
      <c r="F56" s="421"/>
      <c r="G56" s="421"/>
    </row>
    <row r="57" spans="1:30" ht="46.5" customHeight="1" x14ac:dyDescent="0.25">
      <c r="A57" s="417" t="s">
        <v>412</v>
      </c>
      <c r="B57" s="417"/>
      <c r="C57" s="417"/>
      <c r="D57" s="417"/>
      <c r="E57" s="417"/>
      <c r="F57" s="417"/>
      <c r="G57" s="417"/>
    </row>
    <row r="59" spans="1:30" ht="34.5" customHeight="1" x14ac:dyDescent="0.25">
      <c r="A59" s="425" t="s">
        <v>474</v>
      </c>
      <c r="B59" s="425"/>
      <c r="C59" s="425"/>
      <c r="D59" s="425"/>
      <c r="E59" s="425"/>
      <c r="F59" s="425"/>
      <c r="G59" s="425"/>
    </row>
    <row r="60" spans="1:30" ht="30" customHeight="1" x14ac:dyDescent="0.25">
      <c r="A60" s="236" t="s">
        <v>326</v>
      </c>
      <c r="B60" s="236" t="s">
        <v>84</v>
      </c>
      <c r="C60" s="236" t="s">
        <v>85</v>
      </c>
      <c r="D60" s="236" t="s">
        <v>96</v>
      </c>
      <c r="E60" s="306" t="s">
        <v>86</v>
      </c>
      <c r="F60" s="306"/>
      <c r="G60" s="306"/>
    </row>
    <row r="61" spans="1:30" ht="15.75" x14ac:dyDescent="0.25">
      <c r="A61" s="239"/>
      <c r="B61" s="157"/>
      <c r="C61" s="157"/>
      <c r="D61" s="157"/>
      <c r="E61" s="235" t="s">
        <v>429</v>
      </c>
      <c r="F61" s="235" t="s">
        <v>427</v>
      </c>
      <c r="G61" s="235" t="s">
        <v>428</v>
      </c>
    </row>
    <row r="62" spans="1:30" ht="99" customHeight="1" x14ac:dyDescent="0.25">
      <c r="A62" s="256" t="s">
        <v>408</v>
      </c>
      <c r="B62" s="178" t="s">
        <v>529</v>
      </c>
      <c r="C62" s="209" t="s">
        <v>87</v>
      </c>
      <c r="D62" s="120" t="s">
        <v>362</v>
      </c>
      <c r="E62" s="238"/>
      <c r="F62" s="238"/>
      <c r="G62" s="238"/>
      <c r="V62" s="222" t="e" cm="1">
        <f t="array" ref="V62">#REF!</f>
        <v>#REF!</v>
      </c>
      <c r="AC62" s="222" t="e">
        <f>V62</f>
        <v>#REF!</v>
      </c>
      <c r="AD62" s="157" t="e">
        <f>IF(AC62="Yes", COUNTA(E62:G65)/6, IF(AC62="No",1,0))</f>
        <v>#REF!</v>
      </c>
    </row>
    <row r="63" spans="1:30" ht="150.75" customHeight="1" x14ac:dyDescent="0.25">
      <c r="A63" s="256" t="s">
        <v>409</v>
      </c>
      <c r="B63" s="178" t="s">
        <v>455</v>
      </c>
      <c r="C63" s="209" t="s">
        <v>87</v>
      </c>
      <c r="D63" s="120" t="s">
        <v>398</v>
      </c>
      <c r="E63" s="421"/>
      <c r="F63" s="421"/>
      <c r="G63" s="421"/>
    </row>
    <row r="64" spans="1:30" ht="150.75" customHeight="1" x14ac:dyDescent="0.25">
      <c r="A64" s="256" t="s">
        <v>413</v>
      </c>
      <c r="B64" s="178" t="s">
        <v>411</v>
      </c>
      <c r="C64" s="209" t="s">
        <v>87</v>
      </c>
      <c r="D64" s="120" t="s">
        <v>362</v>
      </c>
      <c r="E64" s="421"/>
      <c r="F64" s="421"/>
      <c r="G64" s="421"/>
    </row>
    <row r="65" spans="1:7" ht="102" customHeight="1" x14ac:dyDescent="0.25">
      <c r="A65" s="256" t="s">
        <v>410</v>
      </c>
      <c r="B65" s="178" t="s">
        <v>530</v>
      </c>
      <c r="C65" s="209" t="s">
        <v>87</v>
      </c>
      <c r="D65" s="120" t="s">
        <v>362</v>
      </c>
      <c r="E65" s="421"/>
      <c r="F65" s="421"/>
      <c r="G65" s="421"/>
    </row>
    <row r="66" spans="1:7" ht="46.5" customHeight="1" x14ac:dyDescent="0.25">
      <c r="A66" s="417" t="s">
        <v>412</v>
      </c>
      <c r="B66" s="417"/>
      <c r="C66" s="417"/>
      <c r="D66" s="417"/>
      <c r="E66" s="417"/>
      <c r="F66" s="417"/>
      <c r="G66" s="417"/>
    </row>
  </sheetData>
  <sheetProtection algorithmName="SHA-512" hashValue="zXWhITCiPi9Tpnw4XP8rD8XaOlBwRVyCGVZpEHlzzPY0IwRK8SeZz8hzIjh9gGgbGw+v0wrpEAsNDui2bHQrUA==" saltValue="nHWVjaEQfC2uNNTJhGyRhQ==" spinCount="100000" sheet="1" objects="1" scenarios="1" selectLockedCells="1"/>
  <dataConsolidate link="1"/>
  <mergeCells count="47">
    <mergeCell ref="A12:G12"/>
    <mergeCell ref="A1:D2"/>
    <mergeCell ref="E1:G1"/>
    <mergeCell ref="E2:G2"/>
    <mergeCell ref="A3:G3"/>
    <mergeCell ref="A4:G4"/>
    <mergeCell ref="E6:G6"/>
    <mergeCell ref="E9:G9"/>
    <mergeCell ref="E10:G10"/>
    <mergeCell ref="E11:G11"/>
    <mergeCell ref="A5:G5"/>
    <mergeCell ref="A14:G14"/>
    <mergeCell ref="E15:G15"/>
    <mergeCell ref="E18:G18"/>
    <mergeCell ref="E19:G19"/>
    <mergeCell ref="E20:G20"/>
    <mergeCell ref="A21:G21"/>
    <mergeCell ref="A23:G23"/>
    <mergeCell ref="E24:G24"/>
    <mergeCell ref="E27:G27"/>
    <mergeCell ref="E28:G28"/>
    <mergeCell ref="E29:G29"/>
    <mergeCell ref="A30:G30"/>
    <mergeCell ref="A32:G32"/>
    <mergeCell ref="E33:G33"/>
    <mergeCell ref="E36:G36"/>
    <mergeCell ref="E37:G37"/>
    <mergeCell ref="E38:G38"/>
    <mergeCell ref="A39:G39"/>
    <mergeCell ref="A41:G41"/>
    <mergeCell ref="E42:G42"/>
    <mergeCell ref="E45:G45"/>
    <mergeCell ref="E46:G46"/>
    <mergeCell ref="E47:G47"/>
    <mergeCell ref="A48:G48"/>
    <mergeCell ref="A50:G50"/>
    <mergeCell ref="E51:G51"/>
    <mergeCell ref="E54:G54"/>
    <mergeCell ref="E55:G55"/>
    <mergeCell ref="E56:G56"/>
    <mergeCell ref="A57:G57"/>
    <mergeCell ref="A66:G66"/>
    <mergeCell ref="A59:G59"/>
    <mergeCell ref="E60:G60"/>
    <mergeCell ref="E63:G63"/>
    <mergeCell ref="E64:G64"/>
    <mergeCell ref="E65:G65"/>
  </mergeCells>
  <conditionalFormatting sqref="E2">
    <cfRule type="dataBar" priority="15">
      <dataBar>
        <cfvo type="num" val="0"/>
        <cfvo type="num" val="1"/>
        <color rgb="FF00B050"/>
      </dataBar>
      <extLst>
        <ext xmlns:x14="http://schemas.microsoft.com/office/spreadsheetml/2009/9/main" uri="{B025F937-C7B1-47D3-B67F-A62EFF666E3E}">
          <x14:id>{409D74D4-5046-454D-A4F3-C940D4045F00}</x14:id>
        </ext>
      </extLst>
    </cfRule>
  </conditionalFormatting>
  <conditionalFormatting sqref="E8:G11">
    <cfRule type="expression" dxfId="33" priority="7">
      <formula>$AC$4="No"</formula>
    </cfRule>
  </conditionalFormatting>
  <conditionalFormatting sqref="E17:G20">
    <cfRule type="expression" dxfId="32" priority="6">
      <formula>$AC$5="No"</formula>
    </cfRule>
  </conditionalFormatting>
  <conditionalFormatting sqref="E26:G29">
    <cfRule type="expression" dxfId="31" priority="5">
      <formula>$AC$6="No"</formula>
    </cfRule>
  </conditionalFormatting>
  <conditionalFormatting sqref="E35:G38">
    <cfRule type="expression" dxfId="30" priority="4">
      <formula>$AC$7="No"</formula>
    </cfRule>
  </conditionalFormatting>
  <conditionalFormatting sqref="E44:G47">
    <cfRule type="expression" dxfId="29" priority="3">
      <formula>$AC$8="No"</formula>
    </cfRule>
  </conditionalFormatting>
  <conditionalFormatting sqref="E53:G56">
    <cfRule type="expression" dxfId="28" priority="2">
      <formula>$AC$9="No"</formula>
    </cfRule>
  </conditionalFormatting>
  <conditionalFormatting sqref="E62:G65">
    <cfRule type="expression" dxfId="27" priority="1">
      <formula>$AC$10="No"</formula>
    </cfRule>
  </conditionalFormatting>
  <dataValidations count="1">
    <dataValidation type="list" allowBlank="1" showInputMessage="1" showErrorMessage="1" sqref="E8:G8 E17:G17 E26:G26 E35:G35 E44:G44 E53:G53 E62:G62" xr:uid="{9ABBEC05-5C72-476D-93C5-52E70DF65346}">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409D74D4-5046-454D-A4F3-C940D4045F00}">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6FFEE-4DA3-47CA-9C01-BBDDD5A10EE8}">
  <sheetPr codeName="Sheet21">
    <tabColor rgb="FFFFC000"/>
    <pageSetUpPr fitToPage="1"/>
  </sheetPr>
  <dimension ref="A1:AC59"/>
  <sheetViews>
    <sheetView zoomScale="85" zoomScaleNormal="85" workbookViewId="0">
      <pane ySplit="2" topLeftCell="A3" activePane="bottomLeft" state="frozen"/>
      <selection activeCell="B32" sqref="B32"/>
      <selection pane="bottomLeft" activeCell="E57" sqref="E57:G57"/>
    </sheetView>
  </sheetViews>
  <sheetFormatPr defaultColWidth="9.140625" defaultRowHeight="15" x14ac:dyDescent="0.25"/>
  <cols>
    <col min="1" max="1" width="13" style="159" customWidth="1"/>
    <col min="2" max="2" width="64.5703125" style="155" customWidth="1"/>
    <col min="3" max="3" width="42.140625" style="156" customWidth="1"/>
    <col min="4" max="4" width="15.28515625" style="156" customWidth="1"/>
    <col min="5" max="7" width="29.140625" style="156" customWidth="1"/>
    <col min="8" max="8" width="5.140625" style="157" customWidth="1"/>
    <col min="9" max="18" width="9.140625" style="157"/>
    <col min="19" max="19" width="0" style="157" hidden="1" customWidth="1"/>
    <col min="20" max="29" width="9.140625" style="157" hidden="1" customWidth="1"/>
    <col min="30" max="31" width="0" style="157" hidden="1" customWidth="1"/>
    <col min="32" max="16384" width="9.140625" style="157"/>
  </cols>
  <sheetData>
    <row r="1" spans="1:29" ht="23.25" customHeight="1" x14ac:dyDescent="0.25">
      <c r="A1" s="332" t="s">
        <v>523</v>
      </c>
      <c r="B1" s="326"/>
      <c r="C1" s="326"/>
      <c r="D1" s="326"/>
      <c r="E1" s="325" t="s">
        <v>102</v>
      </c>
      <c r="F1" s="326"/>
      <c r="G1" s="326"/>
      <c r="W1" s="158"/>
      <c r="X1" s="158"/>
      <c r="Y1" s="158"/>
    </row>
    <row r="2" spans="1:29" ht="24" thickBot="1" x14ac:dyDescent="0.3">
      <c r="A2" s="333"/>
      <c r="B2" s="334"/>
      <c r="C2" s="334"/>
      <c r="D2" s="334"/>
      <c r="E2" s="323">
        <f>IFERROR(X3,0)</f>
        <v>0</v>
      </c>
      <c r="F2" s="323"/>
      <c r="G2" s="323"/>
      <c r="W2" s="158"/>
      <c r="X2" s="158"/>
      <c r="Y2" s="158"/>
    </row>
    <row r="3" spans="1:29" ht="94.5" customHeight="1" x14ac:dyDescent="0.25">
      <c r="A3" s="286" t="s">
        <v>175</v>
      </c>
      <c r="B3" s="286"/>
      <c r="C3" s="286"/>
      <c r="D3" s="286"/>
      <c r="E3" s="286"/>
      <c r="F3" s="286"/>
      <c r="G3" s="286"/>
      <c r="V3" s="157">
        <f>SUM(AB4:AB10)</f>
        <v>0</v>
      </c>
      <c r="W3" s="157">
        <f>SUM(AC4:AC10)</f>
        <v>0</v>
      </c>
      <c r="X3" s="157" t="e">
        <f>W3/V3</f>
        <v>#DIV/0!</v>
      </c>
    </row>
    <row r="4" spans="1:29" ht="61.5" customHeight="1" x14ac:dyDescent="0.25">
      <c r="A4" s="413" t="s">
        <v>456</v>
      </c>
      <c r="B4" s="413"/>
      <c r="C4" s="413"/>
      <c r="D4" s="413"/>
      <c r="E4" s="413"/>
      <c r="F4" s="413"/>
      <c r="G4" s="413"/>
      <c r="T4" s="222" cm="1">
        <f t="array" ref="T4:Y4">' Lot Application'!B7:G7</f>
        <v>0</v>
      </c>
      <c r="U4" s="157">
        <v>0</v>
      </c>
      <c r="V4" s="157">
        <v>0</v>
      </c>
      <c r="W4" s="157">
        <v>0</v>
      </c>
      <c r="X4" s="157">
        <v>0</v>
      </c>
      <c r="Y4" s="157">
        <v>0</v>
      </c>
      <c r="AA4" s="222">
        <f>T4</f>
        <v>0</v>
      </c>
      <c r="AB4" s="157">
        <f>IF(AA4="Yes",5,0)</f>
        <v>0</v>
      </c>
      <c r="AC4" s="157">
        <f>IF(AA4="Yes",COUNTA(E8:G10),0)</f>
        <v>0</v>
      </c>
    </row>
    <row r="5" spans="1:29" ht="36.75" customHeight="1" x14ac:dyDescent="0.25">
      <c r="A5" s="425" t="s">
        <v>468</v>
      </c>
      <c r="B5" s="425"/>
      <c r="C5" s="425"/>
      <c r="D5" s="425"/>
      <c r="E5" s="425"/>
      <c r="F5" s="425"/>
      <c r="G5" s="425"/>
      <c r="T5" s="222" cm="1">
        <f t="array" ref="T5:Y5">' Lot Application'!B8:G8</f>
        <v>0</v>
      </c>
      <c r="U5" s="157">
        <v>0</v>
      </c>
      <c r="V5" s="157">
        <v>0</v>
      </c>
      <c r="W5" s="157">
        <v>0</v>
      </c>
      <c r="X5" s="157">
        <v>0</v>
      </c>
      <c r="Y5" s="157">
        <v>0</v>
      </c>
      <c r="AA5" s="222">
        <f t="shared" ref="AA5:AA10" si="0">T5</f>
        <v>0</v>
      </c>
      <c r="AB5" s="157">
        <f t="shared" ref="AB5:AB10" si="1">IF(AA5="Yes",5,0)</f>
        <v>0</v>
      </c>
      <c r="AC5" s="157">
        <f>IF(AA5="Yes",COUNTA(E16:G18),0)</f>
        <v>0</v>
      </c>
    </row>
    <row r="6" spans="1:29" ht="29.25" customHeight="1" x14ac:dyDescent="0.25">
      <c r="A6" s="211" t="s">
        <v>326</v>
      </c>
      <c r="B6" s="211" t="s">
        <v>84</v>
      </c>
      <c r="C6" s="211" t="s">
        <v>85</v>
      </c>
      <c r="D6" s="211" t="s">
        <v>96</v>
      </c>
      <c r="E6" s="306" t="s">
        <v>86</v>
      </c>
      <c r="F6" s="306"/>
      <c r="G6" s="306"/>
      <c r="T6" s="222" cm="1">
        <f t="array" ref="T6:Y6">' Lot Application'!B9:G9</f>
        <v>0</v>
      </c>
      <c r="U6" s="157">
        <v>0</v>
      </c>
      <c r="V6" s="157">
        <v>0</v>
      </c>
      <c r="W6" s="157">
        <v>0</v>
      </c>
      <c r="X6" s="157">
        <v>0</v>
      </c>
      <c r="Y6" s="157">
        <v>0</v>
      </c>
      <c r="AA6" s="222">
        <f t="shared" si="0"/>
        <v>0</v>
      </c>
      <c r="AB6" s="157">
        <f t="shared" si="1"/>
        <v>0</v>
      </c>
      <c r="AC6" s="157">
        <f>IF(AA6="Yes",COUNTA(E24:G26),0)</f>
        <v>0</v>
      </c>
    </row>
    <row r="7" spans="1:29" x14ac:dyDescent="0.25">
      <c r="A7" s="157"/>
      <c r="B7" s="157"/>
      <c r="C7" s="157"/>
      <c r="D7" s="157"/>
      <c r="E7" s="235" t="s">
        <v>429</v>
      </c>
      <c r="F7" s="235" t="s">
        <v>427</v>
      </c>
      <c r="G7" s="235" t="s">
        <v>428</v>
      </c>
      <c r="T7" s="222" cm="1">
        <f t="array" ref="T7:Y7">' Lot Application'!B10:G10</f>
        <v>0</v>
      </c>
      <c r="U7" s="157">
        <v>0</v>
      </c>
      <c r="V7" s="157">
        <v>0</v>
      </c>
      <c r="W7" s="157">
        <v>0</v>
      </c>
      <c r="X7" s="157">
        <v>0</v>
      </c>
      <c r="Y7" s="157">
        <v>0</v>
      </c>
      <c r="AA7" s="222">
        <f t="shared" si="0"/>
        <v>0</v>
      </c>
      <c r="AB7" s="157">
        <f t="shared" si="1"/>
        <v>0</v>
      </c>
      <c r="AC7" s="157">
        <f>IF(AA7="Yes",COUNTA(E32:G34),0)</f>
        <v>0</v>
      </c>
    </row>
    <row r="8" spans="1:29" ht="99" customHeight="1" x14ac:dyDescent="0.25">
      <c r="A8" s="212" t="s">
        <v>414</v>
      </c>
      <c r="B8" s="178" t="s">
        <v>531</v>
      </c>
      <c r="C8" s="209" t="s">
        <v>87</v>
      </c>
      <c r="D8" s="120" t="s">
        <v>400</v>
      </c>
      <c r="E8" s="217"/>
      <c r="F8" s="217"/>
      <c r="G8" s="217"/>
      <c r="T8" s="222" cm="1">
        <f t="array" ref="T8:Y8">' Lot Application'!B11:G11</f>
        <v>0</v>
      </c>
      <c r="U8" s="157">
        <v>0</v>
      </c>
      <c r="V8" s="157">
        <v>0</v>
      </c>
      <c r="W8" s="157">
        <v>0</v>
      </c>
      <c r="X8" s="157">
        <v>0</v>
      </c>
      <c r="Y8" s="157">
        <v>0</v>
      </c>
      <c r="AA8" s="222">
        <f t="shared" si="0"/>
        <v>0</v>
      </c>
      <c r="AB8" s="157">
        <f t="shared" si="1"/>
        <v>0</v>
      </c>
      <c r="AC8" s="157">
        <f>IF(AA8="Yes",COUNTA(E40:G42),0)</f>
        <v>0</v>
      </c>
    </row>
    <row r="9" spans="1:29" ht="150.75" customHeight="1" x14ac:dyDescent="0.25">
      <c r="A9" s="212" t="s">
        <v>421</v>
      </c>
      <c r="B9" s="178" t="s">
        <v>415</v>
      </c>
      <c r="C9" s="209" t="s">
        <v>87</v>
      </c>
      <c r="D9" s="120" t="s">
        <v>416</v>
      </c>
      <c r="E9" s="421"/>
      <c r="F9" s="421"/>
      <c r="G9" s="421"/>
      <c r="T9" s="222" cm="1">
        <f t="array" ref="T9:Y9">' Lot Application'!B12:G12</f>
        <v>0</v>
      </c>
      <c r="U9" s="222">
        <v>0</v>
      </c>
      <c r="V9" s="157">
        <v>0</v>
      </c>
      <c r="W9" s="157">
        <v>0</v>
      </c>
      <c r="X9" s="157">
        <v>0</v>
      </c>
      <c r="Y9" s="157">
        <v>0</v>
      </c>
      <c r="AA9" s="222">
        <f t="shared" si="0"/>
        <v>0</v>
      </c>
      <c r="AB9" s="157">
        <f t="shared" si="1"/>
        <v>0</v>
      </c>
      <c r="AC9" s="157">
        <f>IF(AA9="Yes",COUNTA(E48:G50),0)</f>
        <v>0</v>
      </c>
    </row>
    <row r="10" spans="1:29" ht="150.75" customHeight="1" x14ac:dyDescent="0.25">
      <c r="A10" s="212" t="s">
        <v>422</v>
      </c>
      <c r="B10" s="178" t="s">
        <v>532</v>
      </c>
      <c r="C10" s="209" t="s">
        <v>87</v>
      </c>
      <c r="D10" s="120" t="s">
        <v>362</v>
      </c>
      <c r="E10" s="421"/>
      <c r="F10" s="421"/>
      <c r="G10" s="421"/>
      <c r="T10" s="222" cm="1">
        <f t="array" ref="T10:Y10">' Lot Application'!B13:G13</f>
        <v>0</v>
      </c>
      <c r="U10" s="157">
        <v>0</v>
      </c>
      <c r="V10" s="157">
        <v>0</v>
      </c>
      <c r="W10" s="157">
        <v>0</v>
      </c>
      <c r="X10" s="157">
        <v>0</v>
      </c>
      <c r="Y10" s="157">
        <v>0</v>
      </c>
      <c r="AA10" s="222">
        <f t="shared" si="0"/>
        <v>0</v>
      </c>
      <c r="AB10" s="157">
        <f t="shared" si="1"/>
        <v>0</v>
      </c>
      <c r="AC10" s="157">
        <f>IF(AA10="Yes",COUNTA(E56:G58),0)</f>
        <v>0</v>
      </c>
    </row>
    <row r="11" spans="1:29" ht="46.5" customHeight="1" x14ac:dyDescent="0.25">
      <c r="A11" s="417" t="s">
        <v>412</v>
      </c>
      <c r="B11" s="417"/>
      <c r="C11" s="417"/>
      <c r="D11" s="417"/>
      <c r="E11" s="417"/>
      <c r="F11" s="417"/>
      <c r="G11" s="417"/>
    </row>
    <row r="13" spans="1:29" ht="36.75" customHeight="1" x14ac:dyDescent="0.25">
      <c r="A13" s="425" t="s">
        <v>469</v>
      </c>
      <c r="B13" s="425"/>
      <c r="C13" s="425"/>
      <c r="D13" s="425"/>
      <c r="E13" s="425"/>
      <c r="F13" s="425"/>
      <c r="G13" s="425"/>
    </row>
    <row r="14" spans="1:29" ht="29.25" customHeight="1" x14ac:dyDescent="0.25">
      <c r="A14" s="236" t="s">
        <v>326</v>
      </c>
      <c r="B14" s="236" t="s">
        <v>84</v>
      </c>
      <c r="C14" s="236" t="s">
        <v>85</v>
      </c>
      <c r="D14" s="236" t="s">
        <v>96</v>
      </c>
      <c r="E14" s="306" t="s">
        <v>86</v>
      </c>
      <c r="F14" s="306"/>
      <c r="G14" s="306"/>
    </row>
    <row r="15" spans="1:29" x14ac:dyDescent="0.25">
      <c r="A15" s="157"/>
      <c r="B15" s="157"/>
      <c r="C15" s="157"/>
      <c r="D15" s="157"/>
      <c r="E15" s="235" t="s">
        <v>429</v>
      </c>
      <c r="F15" s="235" t="s">
        <v>427</v>
      </c>
      <c r="G15" s="235" t="s">
        <v>428</v>
      </c>
    </row>
    <row r="16" spans="1:29" ht="99" customHeight="1" x14ac:dyDescent="0.25">
      <c r="A16" s="256" t="s">
        <v>414</v>
      </c>
      <c r="B16" s="178" t="s">
        <v>531</v>
      </c>
      <c r="C16" s="209" t="s">
        <v>87</v>
      </c>
      <c r="D16" s="120" t="s">
        <v>400</v>
      </c>
      <c r="E16" s="238"/>
      <c r="F16" s="238"/>
      <c r="G16" s="238"/>
    </row>
    <row r="17" spans="1:29" ht="150.75" customHeight="1" x14ac:dyDescent="0.25">
      <c r="A17" s="256" t="s">
        <v>421</v>
      </c>
      <c r="B17" s="178" t="s">
        <v>415</v>
      </c>
      <c r="C17" s="209" t="s">
        <v>87</v>
      </c>
      <c r="D17" s="120" t="s">
        <v>416</v>
      </c>
      <c r="E17" s="421"/>
      <c r="F17" s="421"/>
      <c r="G17" s="421"/>
      <c r="U17" s="222" t="e" cm="1">
        <f t="array" ref="U17">#REF!</f>
        <v>#REF!</v>
      </c>
      <c r="AB17" s="222" t="e">
        <f>U17</f>
        <v>#REF!</v>
      </c>
      <c r="AC17" s="157" t="e">
        <f>IF(AB17="Yes", COUNTA(E16:G18)/5, IF(AB17="No",1,0))</f>
        <v>#REF!</v>
      </c>
    </row>
    <row r="18" spans="1:29" ht="150.75" customHeight="1" x14ac:dyDescent="0.25">
      <c r="A18" s="256" t="s">
        <v>422</v>
      </c>
      <c r="B18" s="178" t="s">
        <v>532</v>
      </c>
      <c r="C18" s="209" t="s">
        <v>87</v>
      </c>
      <c r="D18" s="120" t="s">
        <v>362</v>
      </c>
      <c r="E18" s="421"/>
      <c r="F18" s="421"/>
      <c r="G18" s="421"/>
    </row>
    <row r="19" spans="1:29" ht="46.5" customHeight="1" x14ac:dyDescent="0.25">
      <c r="A19" s="417" t="s">
        <v>412</v>
      </c>
      <c r="B19" s="417"/>
      <c r="C19" s="417"/>
      <c r="D19" s="417"/>
      <c r="E19" s="417"/>
      <c r="F19" s="417"/>
      <c r="G19" s="417"/>
    </row>
    <row r="20" spans="1:29" x14ac:dyDescent="0.25">
      <c r="A20" s="157"/>
      <c r="B20" s="157"/>
      <c r="C20" s="157"/>
      <c r="D20" s="157"/>
      <c r="E20" s="157"/>
      <c r="F20" s="157"/>
      <c r="G20" s="157"/>
    </row>
    <row r="21" spans="1:29" ht="36.75" customHeight="1" x14ac:dyDescent="0.25">
      <c r="A21" s="425" t="s">
        <v>470</v>
      </c>
      <c r="B21" s="425"/>
      <c r="C21" s="425"/>
      <c r="D21" s="425"/>
      <c r="E21" s="425"/>
      <c r="F21" s="425"/>
      <c r="G21" s="425"/>
    </row>
    <row r="22" spans="1:29" ht="29.25" customHeight="1" x14ac:dyDescent="0.25">
      <c r="A22" s="236" t="s">
        <v>326</v>
      </c>
      <c r="B22" s="236" t="s">
        <v>84</v>
      </c>
      <c r="C22" s="236" t="s">
        <v>85</v>
      </c>
      <c r="D22" s="236" t="s">
        <v>96</v>
      </c>
      <c r="E22" s="306" t="s">
        <v>86</v>
      </c>
      <c r="F22" s="306"/>
      <c r="G22" s="306"/>
    </row>
    <row r="23" spans="1:29" x14ac:dyDescent="0.25">
      <c r="A23" s="157"/>
      <c r="B23" s="157"/>
      <c r="C23" s="157"/>
      <c r="D23" s="157"/>
      <c r="E23" s="235" t="s">
        <v>429</v>
      </c>
      <c r="F23" s="235" t="s">
        <v>427</v>
      </c>
      <c r="G23" s="235" t="s">
        <v>428</v>
      </c>
    </row>
    <row r="24" spans="1:29" ht="99" customHeight="1" x14ac:dyDescent="0.25">
      <c r="A24" s="256" t="s">
        <v>414</v>
      </c>
      <c r="B24" s="178" t="s">
        <v>531</v>
      </c>
      <c r="C24" s="209" t="s">
        <v>87</v>
      </c>
      <c r="D24" s="120" t="s">
        <v>400</v>
      </c>
      <c r="E24" s="238"/>
      <c r="F24" s="238"/>
      <c r="G24" s="238"/>
    </row>
    <row r="25" spans="1:29" ht="150.75" customHeight="1" x14ac:dyDescent="0.25">
      <c r="A25" s="256" t="s">
        <v>421</v>
      </c>
      <c r="B25" s="178" t="s">
        <v>415</v>
      </c>
      <c r="C25" s="209" t="s">
        <v>87</v>
      </c>
      <c r="D25" s="120" t="s">
        <v>416</v>
      </c>
      <c r="E25" s="421"/>
      <c r="F25" s="421"/>
      <c r="G25" s="421"/>
      <c r="U25" s="222" t="e" cm="1">
        <f t="array" ref="U25">#REF!</f>
        <v>#REF!</v>
      </c>
      <c r="AB25" s="222" t="e">
        <f>U25</f>
        <v>#REF!</v>
      </c>
      <c r="AC25" s="157" t="e">
        <f>IF(AB25="Yes", COUNTA(E24:G26)/5, IF(AB25="No",1,0))</f>
        <v>#REF!</v>
      </c>
    </row>
    <row r="26" spans="1:29" ht="150.75" customHeight="1" x14ac:dyDescent="0.25">
      <c r="A26" s="256" t="s">
        <v>422</v>
      </c>
      <c r="B26" s="178" t="s">
        <v>532</v>
      </c>
      <c r="C26" s="209" t="s">
        <v>87</v>
      </c>
      <c r="D26" s="120" t="s">
        <v>362</v>
      </c>
      <c r="E26" s="421"/>
      <c r="F26" s="421"/>
      <c r="G26" s="421"/>
    </row>
    <row r="27" spans="1:29" ht="46.5" customHeight="1" x14ac:dyDescent="0.25">
      <c r="A27" s="417" t="s">
        <v>412</v>
      </c>
      <c r="B27" s="417"/>
      <c r="C27" s="417"/>
      <c r="D27" s="417"/>
      <c r="E27" s="417"/>
      <c r="F27" s="417"/>
      <c r="G27" s="417"/>
    </row>
    <row r="28" spans="1:29" x14ac:dyDescent="0.25">
      <c r="A28" s="157"/>
      <c r="B28" s="157"/>
      <c r="C28" s="157"/>
      <c r="D28" s="157"/>
      <c r="E28" s="157"/>
      <c r="F28" s="157"/>
      <c r="G28" s="157"/>
    </row>
    <row r="29" spans="1:29" ht="36.75" customHeight="1" x14ac:dyDescent="0.25">
      <c r="A29" s="425" t="s">
        <v>471</v>
      </c>
      <c r="B29" s="425"/>
      <c r="C29" s="425"/>
      <c r="D29" s="425"/>
      <c r="E29" s="425"/>
      <c r="F29" s="425"/>
      <c r="G29" s="425"/>
    </row>
    <row r="30" spans="1:29" ht="29.25" customHeight="1" x14ac:dyDescent="0.25">
      <c r="A30" s="236" t="s">
        <v>326</v>
      </c>
      <c r="B30" s="236" t="s">
        <v>84</v>
      </c>
      <c r="C30" s="236" t="s">
        <v>85</v>
      </c>
      <c r="D30" s="236" t="s">
        <v>96</v>
      </c>
      <c r="E30" s="306" t="s">
        <v>86</v>
      </c>
      <c r="F30" s="306"/>
      <c r="G30" s="306"/>
    </row>
    <row r="31" spans="1:29" x14ac:dyDescent="0.25">
      <c r="A31" s="157"/>
      <c r="B31" s="157"/>
      <c r="C31" s="157"/>
      <c r="D31" s="157"/>
      <c r="E31" s="235" t="s">
        <v>429</v>
      </c>
      <c r="F31" s="235" t="s">
        <v>427</v>
      </c>
      <c r="G31" s="235" t="s">
        <v>428</v>
      </c>
    </row>
    <row r="32" spans="1:29" ht="99" customHeight="1" x14ac:dyDescent="0.25">
      <c r="A32" s="256" t="s">
        <v>414</v>
      </c>
      <c r="B32" s="178" t="s">
        <v>531</v>
      </c>
      <c r="C32" s="209" t="s">
        <v>87</v>
      </c>
      <c r="D32" s="120" t="s">
        <v>400</v>
      </c>
      <c r="E32" s="238"/>
      <c r="F32" s="238"/>
      <c r="G32" s="238"/>
    </row>
    <row r="33" spans="1:29" ht="150.75" customHeight="1" x14ac:dyDescent="0.25">
      <c r="A33" s="256" t="s">
        <v>421</v>
      </c>
      <c r="B33" s="178" t="s">
        <v>415</v>
      </c>
      <c r="C33" s="209" t="s">
        <v>87</v>
      </c>
      <c r="D33" s="120" t="s">
        <v>416</v>
      </c>
      <c r="E33" s="421"/>
      <c r="F33" s="421"/>
      <c r="G33" s="421"/>
      <c r="U33" s="222" t="e" cm="1">
        <f t="array" ref="U33">#REF!</f>
        <v>#REF!</v>
      </c>
      <c r="AB33" s="222" t="e">
        <f>U33</f>
        <v>#REF!</v>
      </c>
      <c r="AC33" s="157" t="e">
        <f>IF(AB33="Yes", COUNTA(E32:G34)/5, IF(AB33="No",1,0))</f>
        <v>#REF!</v>
      </c>
    </row>
    <row r="34" spans="1:29" ht="150.75" customHeight="1" x14ac:dyDescent="0.25">
      <c r="A34" s="256" t="s">
        <v>422</v>
      </c>
      <c r="B34" s="178" t="s">
        <v>532</v>
      </c>
      <c r="C34" s="209" t="s">
        <v>87</v>
      </c>
      <c r="D34" s="120" t="s">
        <v>362</v>
      </c>
      <c r="E34" s="421"/>
      <c r="F34" s="421"/>
      <c r="G34" s="421"/>
    </row>
    <row r="35" spans="1:29" ht="46.5" customHeight="1" x14ac:dyDescent="0.25">
      <c r="A35" s="417" t="s">
        <v>412</v>
      </c>
      <c r="B35" s="417"/>
      <c r="C35" s="417"/>
      <c r="D35" s="417"/>
      <c r="E35" s="417"/>
      <c r="F35" s="417"/>
      <c r="G35" s="417"/>
    </row>
    <row r="36" spans="1:29" x14ac:dyDescent="0.25">
      <c r="A36" s="157"/>
      <c r="B36" s="157"/>
      <c r="C36" s="157"/>
      <c r="D36" s="157"/>
      <c r="E36" s="157"/>
      <c r="F36" s="157"/>
      <c r="G36" s="157"/>
    </row>
    <row r="37" spans="1:29" ht="36.75" customHeight="1" x14ac:dyDescent="0.25">
      <c r="A37" s="425" t="s">
        <v>472</v>
      </c>
      <c r="B37" s="425"/>
      <c r="C37" s="425"/>
      <c r="D37" s="425"/>
      <c r="E37" s="425"/>
      <c r="F37" s="425"/>
      <c r="G37" s="425"/>
    </row>
    <row r="38" spans="1:29" ht="29.25" customHeight="1" x14ac:dyDescent="0.25">
      <c r="A38" s="236" t="s">
        <v>326</v>
      </c>
      <c r="B38" s="236" t="s">
        <v>84</v>
      </c>
      <c r="C38" s="236" t="s">
        <v>85</v>
      </c>
      <c r="D38" s="236" t="s">
        <v>96</v>
      </c>
      <c r="E38" s="306" t="s">
        <v>86</v>
      </c>
      <c r="F38" s="306"/>
      <c r="G38" s="306"/>
    </row>
    <row r="39" spans="1:29" x14ac:dyDescent="0.25">
      <c r="A39" s="157"/>
      <c r="B39" s="157"/>
      <c r="C39" s="157"/>
      <c r="D39" s="157"/>
      <c r="E39" s="235" t="s">
        <v>429</v>
      </c>
      <c r="F39" s="235" t="s">
        <v>427</v>
      </c>
      <c r="G39" s="235" t="s">
        <v>428</v>
      </c>
    </row>
    <row r="40" spans="1:29" ht="99" customHeight="1" x14ac:dyDescent="0.25">
      <c r="A40" s="256" t="s">
        <v>414</v>
      </c>
      <c r="B40" s="178" t="s">
        <v>531</v>
      </c>
      <c r="C40" s="209" t="s">
        <v>87</v>
      </c>
      <c r="D40" s="120" t="s">
        <v>400</v>
      </c>
      <c r="E40" s="238"/>
      <c r="F40" s="238"/>
      <c r="G40" s="238"/>
    </row>
    <row r="41" spans="1:29" ht="150.75" customHeight="1" x14ac:dyDescent="0.25">
      <c r="A41" s="256" t="s">
        <v>421</v>
      </c>
      <c r="B41" s="178" t="s">
        <v>415</v>
      </c>
      <c r="C41" s="209" t="s">
        <v>87</v>
      </c>
      <c r="D41" s="120" t="s">
        <v>416</v>
      </c>
      <c r="E41" s="421"/>
      <c r="F41" s="421"/>
      <c r="G41" s="421"/>
      <c r="U41" s="222" t="e" cm="1">
        <f t="array" ref="U41">#REF!</f>
        <v>#REF!</v>
      </c>
      <c r="AB41" s="222" t="e">
        <f>U41</f>
        <v>#REF!</v>
      </c>
      <c r="AC41" s="157" t="e">
        <f>IF(AB41="Yes", COUNTA(E40:G42)/5, IF(AB41="No",1,0))</f>
        <v>#REF!</v>
      </c>
    </row>
    <row r="42" spans="1:29" ht="150.75" customHeight="1" x14ac:dyDescent="0.25">
      <c r="A42" s="256" t="s">
        <v>422</v>
      </c>
      <c r="B42" s="178" t="s">
        <v>532</v>
      </c>
      <c r="C42" s="209" t="s">
        <v>87</v>
      </c>
      <c r="D42" s="120" t="s">
        <v>362</v>
      </c>
      <c r="E42" s="421"/>
      <c r="F42" s="421"/>
      <c r="G42" s="421"/>
    </row>
    <row r="43" spans="1:29" ht="46.5" customHeight="1" x14ac:dyDescent="0.25">
      <c r="A43" s="417" t="s">
        <v>412</v>
      </c>
      <c r="B43" s="417"/>
      <c r="C43" s="417"/>
      <c r="D43" s="417"/>
      <c r="E43" s="417"/>
      <c r="F43" s="417"/>
      <c r="G43" s="417"/>
    </row>
    <row r="44" spans="1:29" x14ac:dyDescent="0.25">
      <c r="A44" s="157"/>
      <c r="B44" s="157"/>
      <c r="C44" s="157"/>
      <c r="D44" s="157"/>
      <c r="E44" s="157"/>
      <c r="F44" s="157"/>
      <c r="G44" s="157"/>
    </row>
    <row r="45" spans="1:29" ht="36.75" customHeight="1" x14ac:dyDescent="0.25">
      <c r="A45" s="425" t="s">
        <v>473</v>
      </c>
      <c r="B45" s="425"/>
      <c r="C45" s="425"/>
      <c r="D45" s="425"/>
      <c r="E45" s="425"/>
      <c r="F45" s="425"/>
      <c r="G45" s="425"/>
    </row>
    <row r="46" spans="1:29" ht="29.25" customHeight="1" x14ac:dyDescent="0.25">
      <c r="A46" s="236" t="s">
        <v>326</v>
      </c>
      <c r="B46" s="236" t="s">
        <v>84</v>
      </c>
      <c r="C46" s="236" t="s">
        <v>85</v>
      </c>
      <c r="D46" s="236" t="s">
        <v>96</v>
      </c>
      <c r="E46" s="306" t="s">
        <v>86</v>
      </c>
      <c r="F46" s="306"/>
      <c r="G46" s="306"/>
    </row>
    <row r="47" spans="1:29" x14ac:dyDescent="0.25">
      <c r="A47" s="157"/>
      <c r="B47" s="157"/>
      <c r="C47" s="157"/>
      <c r="D47" s="157"/>
      <c r="E47" s="235" t="s">
        <v>429</v>
      </c>
      <c r="F47" s="235" t="s">
        <v>427</v>
      </c>
      <c r="G47" s="235" t="s">
        <v>428</v>
      </c>
    </row>
    <row r="48" spans="1:29" ht="99" customHeight="1" x14ac:dyDescent="0.25">
      <c r="A48" s="256" t="s">
        <v>414</v>
      </c>
      <c r="B48" s="178" t="s">
        <v>531</v>
      </c>
      <c r="C48" s="209" t="s">
        <v>87</v>
      </c>
      <c r="D48" s="120" t="s">
        <v>400</v>
      </c>
      <c r="E48" s="238"/>
      <c r="F48" s="238"/>
      <c r="G48" s="238"/>
    </row>
    <row r="49" spans="1:29" ht="150.75" customHeight="1" x14ac:dyDescent="0.25">
      <c r="A49" s="256" t="s">
        <v>421</v>
      </c>
      <c r="B49" s="178" t="s">
        <v>415</v>
      </c>
      <c r="C49" s="209" t="s">
        <v>87</v>
      </c>
      <c r="D49" s="120" t="s">
        <v>416</v>
      </c>
      <c r="E49" s="421"/>
      <c r="F49" s="421"/>
      <c r="G49" s="421"/>
      <c r="U49" s="222" t="e" cm="1">
        <f t="array" ref="U49">#REF!</f>
        <v>#REF!</v>
      </c>
      <c r="AB49" s="222" t="e">
        <f>U49</f>
        <v>#REF!</v>
      </c>
      <c r="AC49" s="157" t="e">
        <f>IF(AB49="Yes", COUNTA(E48:G50)/5, IF(AB49="No",1,0))</f>
        <v>#REF!</v>
      </c>
    </row>
    <row r="50" spans="1:29" ht="150.75" customHeight="1" x14ac:dyDescent="0.25">
      <c r="A50" s="256" t="s">
        <v>422</v>
      </c>
      <c r="B50" s="178" t="s">
        <v>532</v>
      </c>
      <c r="C50" s="209" t="s">
        <v>87</v>
      </c>
      <c r="D50" s="120" t="s">
        <v>362</v>
      </c>
      <c r="E50" s="421"/>
      <c r="F50" s="421"/>
      <c r="G50" s="421"/>
    </row>
    <row r="51" spans="1:29" ht="46.5" customHeight="1" x14ac:dyDescent="0.25">
      <c r="A51" s="417" t="s">
        <v>412</v>
      </c>
      <c r="B51" s="417"/>
      <c r="C51" s="417"/>
      <c r="D51" s="417"/>
      <c r="E51" s="417"/>
      <c r="F51" s="417"/>
      <c r="G51" s="417"/>
    </row>
    <row r="52" spans="1:29" x14ac:dyDescent="0.25">
      <c r="A52" s="157"/>
      <c r="B52" s="157"/>
      <c r="C52" s="157"/>
      <c r="D52" s="157"/>
      <c r="E52" s="157"/>
      <c r="F52" s="157"/>
      <c r="G52" s="157"/>
    </row>
    <row r="53" spans="1:29" ht="36.75" customHeight="1" x14ac:dyDescent="0.25">
      <c r="A53" s="425" t="s">
        <v>474</v>
      </c>
      <c r="B53" s="425"/>
      <c r="C53" s="425"/>
      <c r="D53" s="425"/>
      <c r="E53" s="425"/>
      <c r="F53" s="425"/>
      <c r="G53" s="425"/>
    </row>
    <row r="54" spans="1:29" ht="29.25" customHeight="1" x14ac:dyDescent="0.25">
      <c r="A54" s="236" t="s">
        <v>326</v>
      </c>
      <c r="B54" s="236" t="s">
        <v>84</v>
      </c>
      <c r="C54" s="236" t="s">
        <v>85</v>
      </c>
      <c r="D54" s="236" t="s">
        <v>96</v>
      </c>
      <c r="E54" s="306" t="s">
        <v>86</v>
      </c>
      <c r="F54" s="306"/>
      <c r="G54" s="306"/>
    </row>
    <row r="55" spans="1:29" x14ac:dyDescent="0.25">
      <c r="A55" s="157"/>
      <c r="B55" s="157"/>
      <c r="C55" s="157"/>
      <c r="D55" s="157"/>
      <c r="E55" s="235" t="s">
        <v>429</v>
      </c>
      <c r="F55" s="235" t="s">
        <v>427</v>
      </c>
      <c r="G55" s="235" t="s">
        <v>428</v>
      </c>
    </row>
    <row r="56" spans="1:29" ht="99" customHeight="1" x14ac:dyDescent="0.25">
      <c r="A56" s="256" t="s">
        <v>414</v>
      </c>
      <c r="B56" s="178" t="s">
        <v>531</v>
      </c>
      <c r="C56" s="209" t="s">
        <v>87</v>
      </c>
      <c r="D56" s="120" t="s">
        <v>400</v>
      </c>
      <c r="E56" s="238"/>
      <c r="F56" s="238"/>
      <c r="G56" s="238"/>
    </row>
    <row r="57" spans="1:29" ht="150.75" customHeight="1" x14ac:dyDescent="0.25">
      <c r="A57" s="256" t="s">
        <v>421</v>
      </c>
      <c r="B57" s="178" t="s">
        <v>415</v>
      </c>
      <c r="C57" s="209" t="s">
        <v>87</v>
      </c>
      <c r="D57" s="120" t="s">
        <v>416</v>
      </c>
      <c r="E57" s="421"/>
      <c r="F57" s="421"/>
      <c r="G57" s="421"/>
      <c r="U57" s="222" t="e" cm="1">
        <f t="array" ref="U57">#REF!</f>
        <v>#REF!</v>
      </c>
      <c r="AB57" s="222" t="e">
        <f>U57</f>
        <v>#REF!</v>
      </c>
      <c r="AC57" s="157" t="e">
        <f>IF(AB57="Yes", COUNTA(E56:G58)/5, IF(AB57="No",1,0))</f>
        <v>#REF!</v>
      </c>
    </row>
    <row r="58" spans="1:29" ht="150.75" customHeight="1" x14ac:dyDescent="0.25">
      <c r="A58" s="256" t="s">
        <v>422</v>
      </c>
      <c r="B58" s="178" t="s">
        <v>532</v>
      </c>
      <c r="C58" s="209" t="s">
        <v>87</v>
      </c>
      <c r="D58" s="120" t="s">
        <v>362</v>
      </c>
      <c r="E58" s="421"/>
      <c r="F58" s="421"/>
      <c r="G58" s="421"/>
    </row>
    <row r="59" spans="1:29" ht="46.5" customHeight="1" x14ac:dyDescent="0.25">
      <c r="A59" s="417" t="s">
        <v>412</v>
      </c>
      <c r="B59" s="417"/>
      <c r="C59" s="417"/>
      <c r="D59" s="417"/>
      <c r="E59" s="417"/>
      <c r="F59" s="417"/>
      <c r="G59" s="417"/>
    </row>
  </sheetData>
  <sheetProtection algorithmName="SHA-512" hashValue="IZxa01l3OXlC8HsNLXqG2QtePLIRwFUWiFpTyCOq8d4SJVcQPwx42RUYBWKBhx02sado5dApd4Em4PVlxcb/Jw==" saltValue="PrTRlaIaXg0iH1n6MQqyTA==" spinCount="100000" sheet="1" objects="1" scenarios="1" selectLockedCells="1"/>
  <dataConsolidate link="1"/>
  <mergeCells count="40">
    <mergeCell ref="E9:G9"/>
    <mergeCell ref="A11:G11"/>
    <mergeCell ref="A1:D2"/>
    <mergeCell ref="E1:G1"/>
    <mergeCell ref="E2:G2"/>
    <mergeCell ref="A3:G3"/>
    <mergeCell ref="A4:G4"/>
    <mergeCell ref="E6:G6"/>
    <mergeCell ref="E10:G10"/>
    <mergeCell ref="A5:G5"/>
    <mergeCell ref="A13:G13"/>
    <mergeCell ref="E14:G14"/>
    <mergeCell ref="E17:G17"/>
    <mergeCell ref="E18:G18"/>
    <mergeCell ref="A19:G19"/>
    <mergeCell ref="A21:G21"/>
    <mergeCell ref="E22:G22"/>
    <mergeCell ref="E25:G25"/>
    <mergeCell ref="E26:G26"/>
    <mergeCell ref="A27:G27"/>
    <mergeCell ref="A29:G29"/>
    <mergeCell ref="E30:G30"/>
    <mergeCell ref="E33:G33"/>
    <mergeCell ref="E34:G34"/>
    <mergeCell ref="A35:G35"/>
    <mergeCell ref="A37:G37"/>
    <mergeCell ref="E38:G38"/>
    <mergeCell ref="E41:G41"/>
    <mergeCell ref="E42:G42"/>
    <mergeCell ref="A43:G43"/>
    <mergeCell ref="A45:G45"/>
    <mergeCell ref="E46:G46"/>
    <mergeCell ref="E49:G49"/>
    <mergeCell ref="E50:G50"/>
    <mergeCell ref="A51:G51"/>
    <mergeCell ref="A53:G53"/>
    <mergeCell ref="E54:G54"/>
    <mergeCell ref="E57:G57"/>
    <mergeCell ref="E58:G58"/>
    <mergeCell ref="A59:G59"/>
  </mergeCells>
  <conditionalFormatting sqref="E2">
    <cfRule type="dataBar" priority="9">
      <dataBar>
        <cfvo type="num" val="0"/>
        <cfvo type="num" val="1"/>
        <color rgb="FF00B050"/>
      </dataBar>
      <extLst>
        <ext xmlns:x14="http://schemas.microsoft.com/office/spreadsheetml/2009/9/main" uri="{B025F937-C7B1-47D3-B67F-A62EFF666E3E}">
          <x14:id>{2758EE3F-39D6-4D5F-A534-795FC5E28663}</x14:id>
        </ext>
      </extLst>
    </cfRule>
  </conditionalFormatting>
  <conditionalFormatting sqref="E8:G10">
    <cfRule type="expression" dxfId="26" priority="8">
      <formula>$AA$4="No"</formula>
    </cfRule>
  </conditionalFormatting>
  <conditionalFormatting sqref="E16:G18">
    <cfRule type="expression" dxfId="25" priority="6">
      <formula>$AA$5="No"</formula>
    </cfRule>
  </conditionalFormatting>
  <conditionalFormatting sqref="E24:G26">
    <cfRule type="expression" dxfId="24" priority="5">
      <formula>$AA$6="No"</formula>
    </cfRule>
  </conditionalFormatting>
  <conditionalFormatting sqref="E32:G34">
    <cfRule type="expression" dxfId="23" priority="4">
      <formula>$AA$7="No"</formula>
    </cfRule>
  </conditionalFormatting>
  <conditionalFormatting sqref="E40:G42">
    <cfRule type="expression" dxfId="22" priority="3">
      <formula>$AA$8="No"</formula>
    </cfRule>
  </conditionalFormatting>
  <conditionalFormatting sqref="E48:G50">
    <cfRule type="expression" dxfId="21" priority="2">
      <formula>$AA$9="No"</formula>
    </cfRule>
  </conditionalFormatting>
  <conditionalFormatting sqref="E56:G58">
    <cfRule type="expression" dxfId="20" priority="1">
      <formula>$AA$10="No"</formula>
    </cfRule>
  </conditionalFormatting>
  <dataValidations count="1">
    <dataValidation type="list" allowBlank="1" showInputMessage="1" showErrorMessage="1" sqref="E8:G8 E16:G16 E24:G24 E32:G32 E40:G40 E48:G48 E56:G56" xr:uid="{E06ACEC6-EDCF-4A4A-AE2A-0705976478EE}">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2758EE3F-39D6-4D5F-A534-795FC5E28663}">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A731A-D2FC-493B-9697-576A50DF447F}">
  <sheetPr codeName="Sheet22">
    <tabColor rgb="FFFFC000"/>
    <pageSetUpPr fitToPage="1"/>
  </sheetPr>
  <dimension ref="A1:Z9"/>
  <sheetViews>
    <sheetView topLeftCell="A6" zoomScaleNormal="100" workbookViewId="0">
      <selection activeCell="E8" sqref="E8:H8"/>
    </sheetView>
  </sheetViews>
  <sheetFormatPr defaultColWidth="9.140625" defaultRowHeight="15" x14ac:dyDescent="0.25"/>
  <cols>
    <col min="1" max="1" width="9.7109375" style="159" bestFit="1" customWidth="1"/>
    <col min="2" max="2" width="60.7109375" style="155" customWidth="1"/>
    <col min="3" max="3" width="42.140625" style="156" customWidth="1"/>
    <col min="4" max="4" width="15.28515625" style="156" customWidth="1"/>
    <col min="5" max="8" width="29.140625" style="156" customWidth="1"/>
    <col min="9" max="9" width="5.140625" style="157" customWidth="1"/>
    <col min="10" max="23" width="9.140625" style="157"/>
    <col min="24" max="26" width="9.140625" style="157" customWidth="1"/>
    <col min="27" max="16384" width="9.140625" style="157"/>
  </cols>
  <sheetData>
    <row r="1" spans="1:26" ht="23.25" x14ac:dyDescent="0.25">
      <c r="A1" s="426" t="s">
        <v>461</v>
      </c>
      <c r="B1" s="326"/>
      <c r="C1" s="326"/>
      <c r="D1" s="326"/>
      <c r="E1" s="325" t="s">
        <v>102</v>
      </c>
      <c r="F1" s="326"/>
      <c r="G1" s="326"/>
      <c r="H1" s="327"/>
      <c r="X1" s="158" t="s">
        <v>95</v>
      </c>
      <c r="Y1" s="158" t="s">
        <v>92</v>
      </c>
      <c r="Z1" s="158" t="s">
        <v>101</v>
      </c>
    </row>
    <row r="2" spans="1:26" ht="24" thickBot="1" x14ac:dyDescent="0.3">
      <c r="A2" s="333"/>
      <c r="B2" s="334"/>
      <c r="C2" s="334"/>
      <c r="D2" s="334"/>
      <c r="E2" s="323">
        <f>Z2</f>
        <v>0</v>
      </c>
      <c r="F2" s="323"/>
      <c r="G2" s="323"/>
      <c r="H2" s="324"/>
      <c r="X2" s="158">
        <v>4</v>
      </c>
      <c r="Y2" s="158">
        <f>COUNTA(E6:H9)</f>
        <v>0</v>
      </c>
      <c r="Z2" s="158">
        <f>Y2/X2</f>
        <v>0</v>
      </c>
    </row>
    <row r="3" spans="1:26" ht="94.5" customHeight="1" x14ac:dyDescent="0.25">
      <c r="A3" s="286" t="s">
        <v>174</v>
      </c>
      <c r="B3" s="286"/>
      <c r="C3" s="286"/>
      <c r="D3" s="286"/>
      <c r="E3" s="286"/>
      <c r="F3" s="286"/>
      <c r="G3" s="286"/>
      <c r="H3" s="286"/>
    </row>
    <row r="4" spans="1:26" ht="57.75" customHeight="1" x14ac:dyDescent="0.25">
      <c r="A4" s="407" t="s">
        <v>498</v>
      </c>
      <c r="B4" s="408"/>
      <c r="C4" s="408"/>
      <c r="D4" s="408"/>
      <c r="E4" s="408"/>
      <c r="F4" s="408"/>
      <c r="G4" s="408"/>
      <c r="H4" s="409"/>
    </row>
    <row r="5" spans="1:26" ht="25.5" x14ac:dyDescent="0.25">
      <c r="A5" s="174" t="s">
        <v>326</v>
      </c>
      <c r="B5" s="174" t="s">
        <v>84</v>
      </c>
      <c r="C5" s="174" t="s">
        <v>85</v>
      </c>
      <c r="D5" s="174" t="s">
        <v>96</v>
      </c>
      <c r="E5" s="306" t="s">
        <v>86</v>
      </c>
      <c r="F5" s="306"/>
      <c r="G5" s="306"/>
      <c r="H5" s="306"/>
    </row>
    <row r="6" spans="1:26" ht="153" x14ac:dyDescent="0.25">
      <c r="A6" s="119" t="s">
        <v>457</v>
      </c>
      <c r="B6" s="60" t="s">
        <v>494</v>
      </c>
      <c r="C6" s="179" t="s">
        <v>87</v>
      </c>
      <c r="D6" s="179" t="s">
        <v>360</v>
      </c>
      <c r="E6" s="421"/>
      <c r="F6" s="421"/>
      <c r="G6" s="421"/>
      <c r="H6" s="421"/>
    </row>
    <row r="7" spans="1:26" ht="96" customHeight="1" x14ac:dyDescent="0.25">
      <c r="A7" s="119" t="s">
        <v>458</v>
      </c>
      <c r="B7" s="60" t="s">
        <v>495</v>
      </c>
      <c r="C7" s="179" t="s">
        <v>87</v>
      </c>
      <c r="D7" s="206" t="s">
        <v>360</v>
      </c>
      <c r="E7" s="421"/>
      <c r="F7" s="421"/>
      <c r="G7" s="421"/>
      <c r="H7" s="421"/>
    </row>
    <row r="8" spans="1:26" ht="115.5" customHeight="1" x14ac:dyDescent="0.25">
      <c r="A8" s="119" t="s">
        <v>459</v>
      </c>
      <c r="B8" s="60" t="s">
        <v>496</v>
      </c>
      <c r="C8" s="194" t="s">
        <v>87</v>
      </c>
      <c r="D8" s="206" t="s">
        <v>360</v>
      </c>
      <c r="E8" s="401"/>
      <c r="F8" s="402"/>
      <c r="G8" s="402"/>
      <c r="H8" s="403"/>
    </row>
    <row r="9" spans="1:26" ht="71.25" customHeight="1" x14ac:dyDescent="0.25">
      <c r="A9" s="119" t="s">
        <v>460</v>
      </c>
      <c r="B9" s="60" t="s">
        <v>497</v>
      </c>
      <c r="C9" s="194" t="s">
        <v>87</v>
      </c>
      <c r="D9" s="206" t="s">
        <v>360</v>
      </c>
      <c r="E9" s="401"/>
      <c r="F9" s="402"/>
      <c r="G9" s="402"/>
      <c r="H9" s="403"/>
    </row>
  </sheetData>
  <sheetProtection algorithmName="SHA-512" hashValue="S+Haq3GXU7yrequkPBwfrBJyVE3unvPTutPBu2g9AOaPVO85uvhY30lTQ3mY/mfkotoiCbwJInm/Qpz3ew78Bg==" saltValue="BH/JUWbCTejPyf1ujXF2bg==" spinCount="100000" sheet="1" objects="1" scenarios="1" selectLockedCells="1"/>
  <dataConsolidate link="1"/>
  <mergeCells count="10">
    <mergeCell ref="E8:H8"/>
    <mergeCell ref="E9:H9"/>
    <mergeCell ref="E7:H7"/>
    <mergeCell ref="A1:D2"/>
    <mergeCell ref="E1:H1"/>
    <mergeCell ref="E2:H2"/>
    <mergeCell ref="A3:H3"/>
    <mergeCell ref="E5:H5"/>
    <mergeCell ref="E6:H6"/>
    <mergeCell ref="A4:H4"/>
  </mergeCells>
  <phoneticPr fontId="7" type="noConversion"/>
  <conditionalFormatting sqref="E2">
    <cfRule type="dataBar" priority="1">
      <dataBar>
        <cfvo type="num" val="0"/>
        <cfvo type="num" val="1"/>
        <color rgb="FF00B050"/>
      </dataBar>
      <extLst>
        <ext xmlns:x14="http://schemas.microsoft.com/office/spreadsheetml/2009/9/main" uri="{B025F937-C7B1-47D3-B67F-A62EFF666E3E}">
          <x14:id>{E3A6D5D8-BCF9-4DCF-B068-C79FC222A778}</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E3A6D5D8-BCF9-4DCF-B068-C79FC222A778}">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C000"/>
    <pageSetUpPr fitToPage="1"/>
  </sheetPr>
  <dimension ref="A1:AC20"/>
  <sheetViews>
    <sheetView topLeftCell="A13" zoomScale="85" zoomScaleNormal="85" workbookViewId="0">
      <selection activeCell="G13" sqref="G13:J13"/>
    </sheetView>
  </sheetViews>
  <sheetFormatPr defaultColWidth="9.140625" defaultRowHeight="15" x14ac:dyDescent="0.25"/>
  <cols>
    <col min="1" max="1" width="9.7109375" style="159" bestFit="1" customWidth="1"/>
    <col min="2" max="2" width="32.140625" style="159" customWidth="1"/>
    <col min="3" max="3" width="60.7109375" style="155" customWidth="1"/>
    <col min="4" max="5" width="19.7109375" style="156" customWidth="1"/>
    <col min="6" max="6" width="14.140625" style="156" customWidth="1"/>
    <col min="7" max="7" width="23.5703125" style="156" customWidth="1"/>
    <col min="8" max="9" width="29.140625" style="156" customWidth="1"/>
    <col min="10" max="10" width="11.42578125" style="156" customWidth="1"/>
    <col min="11" max="14" width="22.5703125" style="157" hidden="1" customWidth="1"/>
    <col min="15" max="15" width="33" style="157" hidden="1" customWidth="1"/>
    <col min="16" max="16" width="30.28515625" style="157" hidden="1" customWidth="1"/>
    <col min="17" max="29" width="9.140625" style="157" hidden="1" customWidth="1"/>
    <col min="30" max="16384" width="9.140625" style="157"/>
  </cols>
  <sheetData>
    <row r="1" spans="1:28" ht="23.25" x14ac:dyDescent="0.25">
      <c r="A1" s="426" t="s">
        <v>255</v>
      </c>
      <c r="B1" s="326"/>
      <c r="C1" s="326"/>
      <c r="D1" s="326"/>
      <c r="E1" s="326"/>
      <c r="F1" s="326"/>
      <c r="G1" s="325" t="s">
        <v>102</v>
      </c>
      <c r="H1" s="326"/>
      <c r="I1" s="326"/>
      <c r="J1" s="327"/>
      <c r="Z1" s="158" t="s">
        <v>95</v>
      </c>
      <c r="AA1" s="158" t="s">
        <v>92</v>
      </c>
      <c r="AB1" s="158" t="s">
        <v>101</v>
      </c>
    </row>
    <row r="2" spans="1:28" ht="24" thickBot="1" x14ac:dyDescent="0.3">
      <c r="A2" s="333"/>
      <c r="B2" s="334"/>
      <c r="C2" s="334"/>
      <c r="D2" s="334"/>
      <c r="E2" s="334"/>
      <c r="F2" s="334"/>
      <c r="G2" s="323">
        <f>IFERROR(COUNTA(F6:F17,G6:J17)/(2*COUNTA(D6:D17)),0)</f>
        <v>0</v>
      </c>
      <c r="H2" s="323"/>
      <c r="I2" s="323"/>
      <c r="J2" s="324"/>
      <c r="Z2" s="158">
        <v>1</v>
      </c>
      <c r="AA2" s="158">
        <f>COUNTA(G6:J6)</f>
        <v>0</v>
      </c>
      <c r="AB2" s="158">
        <f>AA2/Z2</f>
        <v>0</v>
      </c>
    </row>
    <row r="3" spans="1:28" ht="94.5" customHeight="1" x14ac:dyDescent="0.25">
      <c r="A3" s="286" t="s">
        <v>174</v>
      </c>
      <c r="B3" s="286"/>
      <c r="C3" s="286"/>
      <c r="D3" s="286"/>
      <c r="E3" s="286"/>
      <c r="F3" s="286"/>
      <c r="G3" s="286"/>
      <c r="H3" s="286"/>
      <c r="I3" s="286"/>
      <c r="J3" s="286"/>
      <c r="K3" s="429" t="s">
        <v>280</v>
      </c>
      <c r="L3" s="430"/>
      <c r="M3" s="430"/>
      <c r="N3" s="430"/>
      <c r="O3" s="430"/>
      <c r="P3" s="431"/>
    </row>
    <row r="4" spans="1:28" ht="52.5" customHeight="1" x14ac:dyDescent="0.25">
      <c r="A4" s="407" t="s">
        <v>499</v>
      </c>
      <c r="B4" s="408"/>
      <c r="C4" s="408"/>
      <c r="D4" s="408"/>
      <c r="E4" s="408"/>
      <c r="F4" s="408"/>
      <c r="G4" s="408"/>
      <c r="H4" s="408"/>
      <c r="I4" s="408"/>
      <c r="J4" s="409"/>
      <c r="K4" s="240"/>
      <c r="L4" s="241"/>
      <c r="M4" s="241"/>
      <c r="N4" s="241"/>
      <c r="O4" s="241"/>
      <c r="P4" s="242"/>
    </row>
    <row r="5" spans="1:28" ht="45" x14ac:dyDescent="0.25">
      <c r="A5" s="243" t="s">
        <v>326</v>
      </c>
      <c r="B5" s="243" t="s">
        <v>272</v>
      </c>
      <c r="C5" s="243" t="s">
        <v>84</v>
      </c>
      <c r="D5" s="243" t="s">
        <v>85</v>
      </c>
      <c r="E5" s="243" t="s">
        <v>307</v>
      </c>
      <c r="F5" s="244" t="s">
        <v>285</v>
      </c>
      <c r="G5" s="306" t="s">
        <v>304</v>
      </c>
      <c r="H5" s="306"/>
      <c r="I5" s="306"/>
      <c r="J5" s="306"/>
      <c r="K5" s="185" t="s">
        <v>305</v>
      </c>
      <c r="L5" s="185" t="s">
        <v>306</v>
      </c>
      <c r="M5" s="186" t="s">
        <v>281</v>
      </c>
      <c r="N5" s="186" t="s">
        <v>282</v>
      </c>
      <c r="O5" s="186" t="s">
        <v>283</v>
      </c>
      <c r="P5" s="186" t="s">
        <v>284</v>
      </c>
    </row>
    <row r="6" spans="1:28" ht="65.099999999999994" customHeight="1" x14ac:dyDescent="0.25">
      <c r="A6" s="119" t="s">
        <v>256</v>
      </c>
      <c r="B6" s="245" t="s">
        <v>287</v>
      </c>
      <c r="C6" s="245" t="s">
        <v>308</v>
      </c>
      <c r="D6" s="245" t="s">
        <v>303</v>
      </c>
      <c r="E6" s="246">
        <v>20</v>
      </c>
      <c r="F6" s="254"/>
      <c r="G6" s="401"/>
      <c r="H6" s="402"/>
      <c r="I6" s="402"/>
      <c r="J6" s="403"/>
      <c r="K6" s="187" t="str">
        <f>IF(F6="Yes", 0.25*E6, IF(F6="No", 0, IF(F6="Partial", 0.15*E6, "No response")))</f>
        <v>No response</v>
      </c>
      <c r="L6" s="187"/>
      <c r="M6" s="187" t="e">
        <f>IF(F6="No",0,((L6+K6)))</f>
        <v>#VALUE!</v>
      </c>
      <c r="N6" s="188" t="e">
        <f t="shared" ref="N6:N17" si="0">M6/E6</f>
        <v>#VALUE!</v>
      </c>
      <c r="O6" s="189" t="e">
        <f>IF(N6&gt;=90%,"Excellent",IF(N6&gt;=70%,"Above Average",IF(N6&gt;=50%,"Average",IF(N6&gt;=30%,"Below Average",IF(N6&gt;=11%,"A Poor Repsonse","Failed to answer the question")))))</f>
        <v>#VALUE!</v>
      </c>
      <c r="P6" s="189"/>
    </row>
    <row r="7" spans="1:28" ht="65.099999999999994" customHeight="1" x14ac:dyDescent="0.25">
      <c r="A7" s="119" t="s">
        <v>257</v>
      </c>
      <c r="B7" s="245" t="s">
        <v>287</v>
      </c>
      <c r="C7" s="245" t="s">
        <v>309</v>
      </c>
      <c r="D7" s="245" t="s">
        <v>303</v>
      </c>
      <c r="E7" s="246">
        <v>20</v>
      </c>
      <c r="F7" s="254"/>
      <c r="G7" s="401"/>
      <c r="H7" s="402"/>
      <c r="I7" s="402"/>
      <c r="J7" s="403"/>
      <c r="K7" s="187" t="str">
        <f t="shared" ref="K7:K17" si="1">IF(F7="Yes", 0.25*E7, IF(F7="No", 0, IF(F7="Partial", 0.15*E7, "No response")))</f>
        <v>No response</v>
      </c>
      <c r="L7" s="187"/>
      <c r="M7" s="187" t="e">
        <f t="shared" ref="M7:M17" si="2">IF(F7="No",0,((L7+K7)))</f>
        <v>#VALUE!</v>
      </c>
      <c r="N7" s="188" t="e">
        <f t="shared" si="0"/>
        <v>#VALUE!</v>
      </c>
      <c r="O7" s="189" t="e">
        <f t="shared" ref="O7:O17" si="3">IF(N7&gt;=90%,"Excellent",IF(N7&gt;=70%,"Above Average",IF(N7&gt;=50%,"Average",IF(N7&gt;=30%,"Below Average",IF(N7&gt;=11%,"A Poor Repsonse","Failed to answer the question")))))</f>
        <v>#VALUE!</v>
      </c>
      <c r="P7" s="189"/>
    </row>
    <row r="8" spans="1:28" ht="65.099999999999994" customHeight="1" x14ac:dyDescent="0.25">
      <c r="A8" s="119" t="s">
        <v>258</v>
      </c>
      <c r="B8" s="245" t="s">
        <v>288</v>
      </c>
      <c r="C8" s="245" t="s">
        <v>297</v>
      </c>
      <c r="D8" s="245" t="s">
        <v>303</v>
      </c>
      <c r="E8" s="246">
        <v>20</v>
      </c>
      <c r="F8" s="254"/>
      <c r="G8" s="401"/>
      <c r="H8" s="402"/>
      <c r="I8" s="402"/>
      <c r="J8" s="403"/>
      <c r="K8" s="187" t="str">
        <f t="shared" si="1"/>
        <v>No response</v>
      </c>
      <c r="L8" s="187"/>
      <c r="M8" s="187" t="e">
        <f t="shared" si="2"/>
        <v>#VALUE!</v>
      </c>
      <c r="N8" s="188" t="e">
        <f t="shared" si="0"/>
        <v>#VALUE!</v>
      </c>
      <c r="O8" s="189" t="e">
        <f t="shared" si="3"/>
        <v>#VALUE!</v>
      </c>
      <c r="P8" s="189"/>
    </row>
    <row r="9" spans="1:28" ht="65.099999999999994" customHeight="1" x14ac:dyDescent="0.25">
      <c r="A9" s="119" t="s">
        <v>259</v>
      </c>
      <c r="B9" s="245" t="s">
        <v>289</v>
      </c>
      <c r="C9" s="245" t="s">
        <v>298</v>
      </c>
      <c r="D9" s="245" t="s">
        <v>303</v>
      </c>
      <c r="E9" s="246">
        <v>20</v>
      </c>
      <c r="F9" s="254"/>
      <c r="G9" s="401"/>
      <c r="H9" s="402"/>
      <c r="I9" s="402"/>
      <c r="J9" s="403"/>
      <c r="K9" s="187" t="str">
        <f t="shared" si="1"/>
        <v>No response</v>
      </c>
      <c r="L9" s="187"/>
      <c r="M9" s="187" t="e">
        <f t="shared" si="2"/>
        <v>#VALUE!</v>
      </c>
      <c r="N9" s="188" t="e">
        <f t="shared" si="0"/>
        <v>#VALUE!</v>
      </c>
      <c r="O9" s="189" t="e">
        <f t="shared" si="3"/>
        <v>#VALUE!</v>
      </c>
      <c r="P9" s="189"/>
    </row>
    <row r="10" spans="1:28" ht="65.099999999999994" customHeight="1" x14ac:dyDescent="0.25">
      <c r="A10" s="119" t="s">
        <v>260</v>
      </c>
      <c r="B10" s="245" t="s">
        <v>290</v>
      </c>
      <c r="C10" s="245" t="s">
        <v>299</v>
      </c>
      <c r="D10" s="245" t="s">
        <v>303</v>
      </c>
      <c r="E10" s="246">
        <v>20</v>
      </c>
      <c r="F10" s="254"/>
      <c r="G10" s="401"/>
      <c r="H10" s="402"/>
      <c r="I10" s="402"/>
      <c r="J10" s="403"/>
      <c r="K10" s="187" t="str">
        <f t="shared" si="1"/>
        <v>No response</v>
      </c>
      <c r="L10" s="187"/>
      <c r="M10" s="187" t="e">
        <f t="shared" si="2"/>
        <v>#VALUE!</v>
      </c>
      <c r="N10" s="188" t="e">
        <f t="shared" si="0"/>
        <v>#VALUE!</v>
      </c>
      <c r="O10" s="189" t="e">
        <f t="shared" si="3"/>
        <v>#VALUE!</v>
      </c>
      <c r="P10" s="189"/>
    </row>
    <row r="11" spans="1:28" ht="54.95" customHeight="1" x14ac:dyDescent="0.25">
      <c r="A11" s="119" t="s">
        <v>273</v>
      </c>
      <c r="B11" s="245" t="s">
        <v>290</v>
      </c>
      <c r="C11" s="245" t="s">
        <v>300</v>
      </c>
      <c r="D11" s="245" t="s">
        <v>303</v>
      </c>
      <c r="E11" s="246">
        <v>16</v>
      </c>
      <c r="F11" s="254"/>
      <c r="G11" s="401"/>
      <c r="H11" s="402"/>
      <c r="I11" s="402"/>
      <c r="J11" s="403"/>
      <c r="K11" s="187" t="str">
        <f t="shared" si="1"/>
        <v>No response</v>
      </c>
      <c r="L11" s="187"/>
      <c r="M11" s="187" t="e">
        <f t="shared" si="2"/>
        <v>#VALUE!</v>
      </c>
      <c r="N11" s="188" t="e">
        <f t="shared" si="0"/>
        <v>#VALUE!</v>
      </c>
      <c r="O11" s="189" t="e">
        <f t="shared" si="3"/>
        <v>#VALUE!</v>
      </c>
      <c r="P11" s="189"/>
    </row>
    <row r="12" spans="1:28" ht="54.95" customHeight="1" x14ac:dyDescent="0.25">
      <c r="A12" s="119" t="s">
        <v>274</v>
      </c>
      <c r="B12" s="245" t="s">
        <v>291</v>
      </c>
      <c r="C12" s="245" t="s">
        <v>310</v>
      </c>
      <c r="D12" s="245" t="s">
        <v>303</v>
      </c>
      <c r="E12" s="246">
        <v>14</v>
      </c>
      <c r="F12" s="254"/>
      <c r="G12" s="401"/>
      <c r="H12" s="402"/>
      <c r="I12" s="402"/>
      <c r="J12" s="403"/>
      <c r="K12" s="187" t="str">
        <f t="shared" si="1"/>
        <v>No response</v>
      </c>
      <c r="L12" s="187"/>
      <c r="M12" s="187" t="e">
        <f t="shared" si="2"/>
        <v>#VALUE!</v>
      </c>
      <c r="N12" s="188" t="e">
        <f t="shared" si="0"/>
        <v>#VALUE!</v>
      </c>
      <c r="O12" s="189" t="e">
        <f t="shared" si="3"/>
        <v>#VALUE!</v>
      </c>
      <c r="P12" s="189"/>
    </row>
    <row r="13" spans="1:28" ht="54.95" customHeight="1" x14ac:dyDescent="0.25">
      <c r="A13" s="119" t="s">
        <v>275</v>
      </c>
      <c r="B13" s="245" t="s">
        <v>292</v>
      </c>
      <c r="C13" s="245" t="s">
        <v>301</v>
      </c>
      <c r="D13" s="245" t="s">
        <v>303</v>
      </c>
      <c r="E13" s="246">
        <v>14</v>
      </c>
      <c r="F13" s="254"/>
      <c r="G13" s="401"/>
      <c r="H13" s="402"/>
      <c r="I13" s="402"/>
      <c r="J13" s="403"/>
      <c r="K13" s="187" t="str">
        <f t="shared" si="1"/>
        <v>No response</v>
      </c>
      <c r="L13" s="187"/>
      <c r="M13" s="187" t="e">
        <f t="shared" si="2"/>
        <v>#VALUE!</v>
      </c>
      <c r="N13" s="188" t="e">
        <f t="shared" si="0"/>
        <v>#VALUE!</v>
      </c>
      <c r="O13" s="189" t="e">
        <f t="shared" si="3"/>
        <v>#VALUE!</v>
      </c>
      <c r="P13" s="189"/>
    </row>
    <row r="14" spans="1:28" ht="54.95" customHeight="1" x14ac:dyDescent="0.25">
      <c r="A14" s="119" t="s">
        <v>276</v>
      </c>
      <c r="B14" s="245" t="s">
        <v>293</v>
      </c>
      <c r="C14" s="245" t="s">
        <v>302</v>
      </c>
      <c r="D14" s="245" t="s">
        <v>303</v>
      </c>
      <c r="E14" s="246">
        <v>14</v>
      </c>
      <c r="F14" s="254"/>
      <c r="G14" s="401"/>
      <c r="H14" s="402"/>
      <c r="I14" s="402"/>
      <c r="J14" s="403"/>
      <c r="K14" s="187" t="str">
        <f t="shared" si="1"/>
        <v>No response</v>
      </c>
      <c r="L14" s="187"/>
      <c r="M14" s="187" t="e">
        <f t="shared" si="2"/>
        <v>#VALUE!</v>
      </c>
      <c r="N14" s="188" t="e">
        <f t="shared" si="0"/>
        <v>#VALUE!</v>
      </c>
      <c r="O14" s="189" t="e">
        <f t="shared" si="3"/>
        <v>#VALUE!</v>
      </c>
      <c r="P14" s="189"/>
    </row>
    <row r="15" spans="1:28" ht="54.95" customHeight="1" x14ac:dyDescent="0.25">
      <c r="A15" s="119" t="s">
        <v>277</v>
      </c>
      <c r="B15" s="245" t="s">
        <v>294</v>
      </c>
      <c r="C15" s="245" t="s">
        <v>311</v>
      </c>
      <c r="D15" s="245" t="s">
        <v>303</v>
      </c>
      <c r="E15" s="246">
        <v>14</v>
      </c>
      <c r="F15" s="254"/>
      <c r="G15" s="401"/>
      <c r="H15" s="402"/>
      <c r="I15" s="402"/>
      <c r="J15" s="403"/>
      <c r="K15" s="187" t="str">
        <f t="shared" si="1"/>
        <v>No response</v>
      </c>
      <c r="L15" s="187"/>
      <c r="M15" s="187" t="e">
        <f t="shared" si="2"/>
        <v>#VALUE!</v>
      </c>
      <c r="N15" s="188" t="e">
        <f t="shared" si="0"/>
        <v>#VALUE!</v>
      </c>
      <c r="O15" s="189" t="e">
        <f t="shared" si="3"/>
        <v>#VALUE!</v>
      </c>
      <c r="P15" s="189"/>
    </row>
    <row r="16" spans="1:28" ht="54.95" customHeight="1" x14ac:dyDescent="0.25">
      <c r="A16" s="119" t="s">
        <v>278</v>
      </c>
      <c r="B16" s="245" t="s">
        <v>295</v>
      </c>
      <c r="C16" s="245" t="s">
        <v>312</v>
      </c>
      <c r="D16" s="245" t="s">
        <v>303</v>
      </c>
      <c r="E16" s="246">
        <v>14</v>
      </c>
      <c r="F16" s="254"/>
      <c r="G16" s="401"/>
      <c r="H16" s="402"/>
      <c r="I16" s="402"/>
      <c r="J16" s="403"/>
      <c r="K16" s="187" t="str">
        <f t="shared" si="1"/>
        <v>No response</v>
      </c>
      <c r="L16" s="187"/>
      <c r="M16" s="187" t="e">
        <f t="shared" si="2"/>
        <v>#VALUE!</v>
      </c>
      <c r="N16" s="188" t="e">
        <f t="shared" si="0"/>
        <v>#VALUE!</v>
      </c>
      <c r="O16" s="189" t="e">
        <f t="shared" si="3"/>
        <v>#VALUE!</v>
      </c>
      <c r="P16" s="189"/>
    </row>
    <row r="17" spans="1:16" ht="54.95" customHeight="1" x14ac:dyDescent="0.25">
      <c r="A17" s="119" t="s">
        <v>279</v>
      </c>
      <c r="B17" s="245" t="s">
        <v>296</v>
      </c>
      <c r="C17" s="245" t="s">
        <v>500</v>
      </c>
      <c r="D17" s="245" t="s">
        <v>303</v>
      </c>
      <c r="E17" s="246">
        <v>14</v>
      </c>
      <c r="F17" s="254"/>
      <c r="G17" s="401"/>
      <c r="H17" s="402"/>
      <c r="I17" s="402"/>
      <c r="J17" s="403"/>
      <c r="K17" s="187" t="str">
        <f t="shared" si="1"/>
        <v>No response</v>
      </c>
      <c r="L17" s="187"/>
      <c r="M17" s="187" t="e">
        <f t="shared" si="2"/>
        <v>#VALUE!</v>
      </c>
      <c r="N17" s="188" t="e">
        <f t="shared" si="0"/>
        <v>#VALUE!</v>
      </c>
      <c r="O17" s="189" t="e">
        <f t="shared" si="3"/>
        <v>#VALUE!</v>
      </c>
      <c r="P17" s="189"/>
    </row>
    <row r="18" spans="1:16" x14ac:dyDescent="0.25">
      <c r="A18" s="247"/>
      <c r="B18" s="247"/>
      <c r="C18" s="248"/>
      <c r="D18" s="249"/>
      <c r="E18" s="249"/>
      <c r="F18" s="249"/>
      <c r="G18" s="249"/>
      <c r="H18" s="249"/>
      <c r="I18" s="249"/>
      <c r="J18" s="249"/>
    </row>
    <row r="19" spans="1:16" ht="30" customHeight="1" x14ac:dyDescent="0.25">
      <c r="A19" s="247"/>
      <c r="B19" s="247"/>
      <c r="C19" s="427" t="s">
        <v>286</v>
      </c>
      <c r="D19" s="428"/>
      <c r="E19" s="250">
        <f>SUM(E6:E17)</f>
        <v>200</v>
      </c>
      <c r="F19" s="249"/>
      <c r="G19" s="249"/>
      <c r="H19" s="249"/>
      <c r="I19" s="249"/>
      <c r="J19" s="249"/>
      <c r="M19" s="187" t="e">
        <f>SUM(M6:M17)</f>
        <v>#VALUE!</v>
      </c>
      <c r="N19" s="190" t="e">
        <f>M19/E19</f>
        <v>#VALUE!</v>
      </c>
      <c r="O19" s="191" t="e">
        <f>IF(N19&gt;=90%,"Excellent",IF(N19&gt;=70%,"Above Average",IF(N19&gt;=50%,"Average",IF(N19&gt;=30%,"Below Average",IF(N19&gt;=11%,"A Poor Repsonse","Failed to answer the question")))))</f>
        <v>#VALUE!</v>
      </c>
    </row>
    <row r="20" spans="1:16" ht="30" customHeight="1" x14ac:dyDescent="0.25">
      <c r="N20" s="191" t="e">
        <f>IF(N19&gt;=50%,"PASS","FAIL")</f>
        <v>#VALUE!</v>
      </c>
    </row>
  </sheetData>
  <sheetProtection algorithmName="SHA-512" hashValue="57ihhnXyLW2npRh2B29kqnHhf8AbjNbPFasFPS+oI3cZxb8iwFtPXKgxiE6ivZdXxRPX3RFAzQuKhelYmAwiag==" saltValue="SbeNV4mwuQeBrz2VCxaL6g==" spinCount="100000" sheet="1" objects="1" scenarios="1" selectLockedCells="1"/>
  <dataConsolidate link="1"/>
  <mergeCells count="20">
    <mergeCell ref="A1:F2"/>
    <mergeCell ref="G1:J1"/>
    <mergeCell ref="G2:J2"/>
    <mergeCell ref="A3:J3"/>
    <mergeCell ref="G5:J5"/>
    <mergeCell ref="A4:J4"/>
    <mergeCell ref="C19:D19"/>
    <mergeCell ref="G16:J16"/>
    <mergeCell ref="G17:J17"/>
    <mergeCell ref="K3:P3"/>
    <mergeCell ref="G11:J11"/>
    <mergeCell ref="G12:J12"/>
    <mergeCell ref="G13:J13"/>
    <mergeCell ref="G14:J14"/>
    <mergeCell ref="G15:J15"/>
    <mergeCell ref="G7:J7"/>
    <mergeCell ref="G8:J8"/>
    <mergeCell ref="G9:J9"/>
    <mergeCell ref="G10:J10"/>
    <mergeCell ref="G6:J6"/>
  </mergeCells>
  <phoneticPr fontId="7" type="noConversion"/>
  <conditionalFormatting sqref="G2">
    <cfRule type="dataBar" priority="8">
      <dataBar>
        <cfvo type="num" val="0"/>
        <cfvo type="num" val="1"/>
        <color rgb="FF00B050"/>
      </dataBar>
      <extLst>
        <ext xmlns:x14="http://schemas.microsoft.com/office/spreadsheetml/2009/9/main" uri="{B025F937-C7B1-47D3-B67F-A62EFF666E3E}">
          <x14:id>{64B0863B-4015-40B6-8550-AAF65A0EF008}</x14:id>
        </ext>
      </extLst>
    </cfRule>
  </conditionalFormatting>
  <dataValidations count="2">
    <dataValidation type="list" allowBlank="1" showInputMessage="1" showErrorMessage="1" sqref="F6:F17" xr:uid="{F14AF2ED-CAEA-401C-A634-7BB7B72420B7}">
      <formula1>"Yes, Partial, No"</formula1>
    </dataValidation>
    <dataValidation type="textLength" operator="lessThanOrEqual" allowBlank="1" showInputMessage="1" showErrorMessage="1" sqref="G6:J17" xr:uid="{4C320CDC-C2A0-4369-9DE3-C18A39296C65}">
      <formula1>200</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64B0863B-4015-40B6-8550-AAF65A0EF008}">
            <x14:dataBar minLength="0" maxLength="100" gradient="0">
              <x14:cfvo type="num">
                <xm:f>0</xm:f>
              </x14:cfvo>
              <x14:cfvo type="num">
                <xm:f>1</xm:f>
              </x14:cfvo>
              <x14:negativeFillColor rgb="FFFF0000"/>
              <x14:axisColor rgb="FF000000"/>
            </x14:dataBar>
          </x14:cfRule>
          <xm:sqref>G2</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6ACD-33F6-405A-A583-BC2A4D6DAF90}">
  <sheetPr codeName="Sheet26">
    <tabColor rgb="FFFFC000"/>
    <pageSetUpPr fitToPage="1"/>
  </sheetPr>
  <dimension ref="A1:Z12"/>
  <sheetViews>
    <sheetView zoomScale="93" zoomScaleNormal="93" zoomScaleSheetLayoutView="70" workbookViewId="0">
      <pane ySplit="2" topLeftCell="A10" activePane="bottomLeft" state="frozen"/>
      <selection activeCell="B32" sqref="B32"/>
      <selection pane="bottomLeft" activeCell="E8" sqref="E8:H12"/>
    </sheetView>
  </sheetViews>
  <sheetFormatPr defaultColWidth="9.140625" defaultRowHeight="15" x14ac:dyDescent="0.25"/>
  <cols>
    <col min="1" max="1" width="9.7109375" style="159" bestFit="1" customWidth="1"/>
    <col min="2" max="2" width="60.7109375" style="155" customWidth="1"/>
    <col min="3" max="3" width="42.140625" style="156" customWidth="1"/>
    <col min="4" max="4" width="15.28515625" style="156" customWidth="1"/>
    <col min="5" max="8" width="29.140625" style="156" customWidth="1"/>
    <col min="9" max="9" width="5.140625" style="157" customWidth="1"/>
    <col min="10" max="23" width="9.140625" style="157"/>
    <col min="24" max="26" width="9.140625" style="157" customWidth="1"/>
    <col min="27" max="16384" width="9.140625" style="157"/>
  </cols>
  <sheetData>
    <row r="1" spans="1:26" ht="23.25" x14ac:dyDescent="0.25">
      <c r="A1" s="426" t="s">
        <v>364</v>
      </c>
      <c r="B1" s="326"/>
      <c r="C1" s="326"/>
      <c r="D1" s="326"/>
      <c r="E1" s="325" t="s">
        <v>102</v>
      </c>
      <c r="F1" s="326"/>
      <c r="G1" s="326"/>
      <c r="H1" s="327"/>
      <c r="X1" s="158"/>
      <c r="Y1" s="158"/>
      <c r="Z1" s="158"/>
    </row>
    <row r="2" spans="1:26" ht="24" thickBot="1" x14ac:dyDescent="0.3">
      <c r="A2" s="333"/>
      <c r="B2" s="334"/>
      <c r="C2" s="334"/>
      <c r="D2" s="334"/>
      <c r="E2" s="323">
        <f>COUNTA(E8,E9,E10,E11,E12)/COUNTA(B8,B9,B10,B11,B12)</f>
        <v>0</v>
      </c>
      <c r="F2" s="323"/>
      <c r="G2" s="323"/>
      <c r="H2" s="324"/>
      <c r="X2" s="158"/>
      <c r="Y2" s="158"/>
      <c r="Z2" s="158"/>
    </row>
    <row r="3" spans="1:26" ht="94.5" customHeight="1" x14ac:dyDescent="0.25">
      <c r="A3" s="286" t="s">
        <v>174</v>
      </c>
      <c r="B3" s="286"/>
      <c r="C3" s="286"/>
      <c r="D3" s="286"/>
      <c r="E3" s="286"/>
      <c r="F3" s="286"/>
      <c r="G3" s="286"/>
      <c r="H3" s="286"/>
    </row>
    <row r="4" spans="1:26" ht="25.5" x14ac:dyDescent="0.25">
      <c r="A4" s="135" t="s">
        <v>326</v>
      </c>
      <c r="B4" s="135" t="s">
        <v>84</v>
      </c>
      <c r="C4" s="135" t="s">
        <v>85</v>
      </c>
      <c r="D4" s="135" t="s">
        <v>96</v>
      </c>
      <c r="E4" s="306" t="s">
        <v>86</v>
      </c>
      <c r="F4" s="306"/>
      <c r="G4" s="306"/>
      <c r="H4" s="306"/>
    </row>
    <row r="5" spans="1:26" ht="48" customHeight="1" x14ac:dyDescent="0.25">
      <c r="A5" s="407" t="s">
        <v>501</v>
      </c>
      <c r="B5" s="408"/>
      <c r="C5" s="408"/>
      <c r="D5" s="408"/>
      <c r="E5" s="408"/>
      <c r="F5" s="408"/>
      <c r="G5" s="408"/>
      <c r="H5" s="409"/>
    </row>
    <row r="6" spans="1:26" x14ac:dyDescent="0.25">
      <c r="A6" s="435" t="s">
        <v>244</v>
      </c>
      <c r="B6" s="435"/>
      <c r="C6" s="435"/>
      <c r="D6" s="435"/>
      <c r="E6" s="435"/>
      <c r="F6" s="435"/>
      <c r="G6" s="435"/>
      <c r="H6" s="435"/>
    </row>
    <row r="7" spans="1:26" ht="60" customHeight="1" x14ac:dyDescent="0.25">
      <c r="A7" s="435"/>
      <c r="B7" s="435"/>
      <c r="C7" s="435"/>
      <c r="D7" s="435"/>
      <c r="E7" s="435"/>
      <c r="F7" s="435"/>
      <c r="G7" s="435"/>
      <c r="H7" s="435"/>
    </row>
    <row r="8" spans="1:26" s="169" customFormat="1" ht="125.1" customHeight="1" x14ac:dyDescent="0.25">
      <c r="A8" s="136" t="s">
        <v>261</v>
      </c>
      <c r="B8" s="153" t="s">
        <v>462</v>
      </c>
      <c r="C8" s="91" t="s">
        <v>87</v>
      </c>
      <c r="D8" s="69" t="s">
        <v>362</v>
      </c>
      <c r="E8" s="353"/>
      <c r="F8" s="353"/>
      <c r="G8" s="353"/>
      <c r="H8" s="353"/>
    </row>
    <row r="9" spans="1:26" ht="147" customHeight="1" x14ac:dyDescent="0.25">
      <c r="A9" s="177" t="s">
        <v>262</v>
      </c>
      <c r="B9" s="153" t="s">
        <v>463</v>
      </c>
      <c r="C9" s="154" t="s">
        <v>87</v>
      </c>
      <c r="D9" s="69" t="s">
        <v>362</v>
      </c>
      <c r="E9" s="353"/>
      <c r="F9" s="353"/>
      <c r="G9" s="353"/>
      <c r="H9" s="353"/>
    </row>
    <row r="10" spans="1:26" ht="131.25" customHeight="1" x14ac:dyDescent="0.25">
      <c r="A10" s="177" t="s">
        <v>263</v>
      </c>
      <c r="B10" s="153" t="s">
        <v>464</v>
      </c>
      <c r="C10" s="154" t="s">
        <v>87</v>
      </c>
      <c r="D10" s="69" t="s">
        <v>362</v>
      </c>
      <c r="E10" s="353"/>
      <c r="F10" s="353"/>
      <c r="G10" s="353"/>
      <c r="H10" s="353"/>
    </row>
    <row r="11" spans="1:26" ht="145.5" customHeight="1" x14ac:dyDescent="0.25">
      <c r="A11" s="177" t="s">
        <v>264</v>
      </c>
      <c r="B11" s="153" t="s">
        <v>465</v>
      </c>
      <c r="C11" s="154" t="s">
        <v>87</v>
      </c>
      <c r="D11" s="69" t="s">
        <v>362</v>
      </c>
      <c r="E11" s="353"/>
      <c r="F11" s="353"/>
      <c r="G11" s="353"/>
      <c r="H11" s="353"/>
    </row>
    <row r="12" spans="1:26" ht="125.1" customHeight="1" x14ac:dyDescent="0.25">
      <c r="A12" s="177" t="s">
        <v>265</v>
      </c>
      <c r="B12" s="153" t="s">
        <v>466</v>
      </c>
      <c r="C12" s="154" t="s">
        <v>87</v>
      </c>
      <c r="D12" s="69" t="s">
        <v>362</v>
      </c>
      <c r="E12" s="432"/>
      <c r="F12" s="433"/>
      <c r="G12" s="433"/>
      <c r="H12" s="434"/>
    </row>
  </sheetData>
  <sheetProtection algorithmName="SHA-512" hashValue="X87qo1dzr9zQv7Nz0C2WmM0MKn6uZpQjRWFhfuZUL8TsJqKrLN3c9nbYBlM+Ng0DXuLeOhrj/hq0jujHKKg5Kw==" saltValue="6qVovH9rWFMQNoHyNYxJXw==" spinCount="100000" sheet="1" objects="1" scenarios="1" selectLockedCells="1"/>
  <dataConsolidate link="1"/>
  <mergeCells count="12">
    <mergeCell ref="A5:H5"/>
    <mergeCell ref="A1:D2"/>
    <mergeCell ref="E1:H1"/>
    <mergeCell ref="E2:H2"/>
    <mergeCell ref="A3:H3"/>
    <mergeCell ref="E4:H4"/>
    <mergeCell ref="E12:H12"/>
    <mergeCell ref="E8:H8"/>
    <mergeCell ref="E9:H9"/>
    <mergeCell ref="E10:H10"/>
    <mergeCell ref="A6:H7"/>
    <mergeCell ref="E11:H11"/>
  </mergeCells>
  <phoneticPr fontId="7" type="noConversion"/>
  <conditionalFormatting sqref="E2">
    <cfRule type="dataBar" priority="1">
      <dataBar>
        <cfvo type="num" val="0"/>
        <cfvo type="num" val="1"/>
        <color rgb="FF00B050"/>
      </dataBar>
      <extLst>
        <ext xmlns:x14="http://schemas.microsoft.com/office/spreadsheetml/2009/9/main" uri="{B025F937-C7B1-47D3-B67F-A62EFF666E3E}">
          <x14:id>{791C4F37-6866-494D-B17E-5757CE4ABF39}</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791C4F37-6866-494D-B17E-5757CE4ABF39}">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F7440-35EC-4BED-BBC9-EDA02484DDFF}">
  <sheetPr codeName="Sheet27">
    <tabColor rgb="FFFFC000"/>
    <pageSetUpPr fitToPage="1"/>
  </sheetPr>
  <dimension ref="A1:Z10"/>
  <sheetViews>
    <sheetView zoomScale="70" zoomScaleNormal="70" zoomScaleSheetLayoutView="70" workbookViewId="0">
      <pane ySplit="2" topLeftCell="A3" activePane="bottomLeft" state="frozen"/>
      <selection activeCell="D69" sqref="D69"/>
      <selection pane="bottomLeft" activeCell="E8" sqref="E8:H10"/>
    </sheetView>
  </sheetViews>
  <sheetFormatPr defaultColWidth="9.140625" defaultRowHeight="15" x14ac:dyDescent="0.25"/>
  <cols>
    <col min="1" max="1" width="9.7109375" style="159" bestFit="1" customWidth="1"/>
    <col min="2" max="2" width="60.7109375" style="155" customWidth="1"/>
    <col min="3" max="3" width="42.140625" style="156" customWidth="1"/>
    <col min="4" max="4" width="15.28515625" style="156" customWidth="1"/>
    <col min="5" max="8" width="29.140625" style="156" customWidth="1"/>
    <col min="9" max="9" width="5.140625" style="157" customWidth="1"/>
    <col min="10" max="23" width="9.140625" style="157"/>
    <col min="24" max="26" width="9.140625" style="157" customWidth="1"/>
    <col min="27" max="16384" width="9.140625" style="157"/>
  </cols>
  <sheetData>
    <row r="1" spans="1:26" ht="23.25" x14ac:dyDescent="0.25">
      <c r="A1" s="426" t="s">
        <v>363</v>
      </c>
      <c r="B1" s="326"/>
      <c r="C1" s="326"/>
      <c r="D1" s="326"/>
      <c r="E1" s="325" t="s">
        <v>102</v>
      </c>
      <c r="F1" s="326"/>
      <c r="G1" s="326"/>
      <c r="H1" s="327"/>
      <c r="X1" s="158"/>
      <c r="Y1" s="158"/>
      <c r="Z1" s="158"/>
    </row>
    <row r="2" spans="1:26" ht="24" thickBot="1" x14ac:dyDescent="0.3">
      <c r="A2" s="333"/>
      <c r="B2" s="334"/>
      <c r="C2" s="334"/>
      <c r="D2" s="334"/>
      <c r="E2" s="323">
        <f>COUNTA(E8,E9,E10)/COUNTA(B8,B9,B10)</f>
        <v>0</v>
      </c>
      <c r="F2" s="323"/>
      <c r="G2" s="323"/>
      <c r="H2" s="324"/>
      <c r="X2" s="158"/>
      <c r="Y2" s="158"/>
      <c r="Z2" s="158"/>
    </row>
    <row r="3" spans="1:26" ht="94.5" customHeight="1" x14ac:dyDescent="0.25">
      <c r="A3" s="286" t="s">
        <v>174</v>
      </c>
      <c r="B3" s="286"/>
      <c r="C3" s="286"/>
      <c r="D3" s="286"/>
      <c r="E3" s="286"/>
      <c r="F3" s="286"/>
      <c r="G3" s="286"/>
      <c r="H3" s="286"/>
    </row>
    <row r="4" spans="1:26" ht="25.5" x14ac:dyDescent="0.25">
      <c r="A4" s="205" t="s">
        <v>326</v>
      </c>
      <c r="B4" s="205" t="s">
        <v>84</v>
      </c>
      <c r="C4" s="205" t="s">
        <v>85</v>
      </c>
      <c r="D4" s="205" t="s">
        <v>96</v>
      </c>
      <c r="E4" s="306" t="s">
        <v>86</v>
      </c>
      <c r="F4" s="306"/>
      <c r="G4" s="306"/>
      <c r="H4" s="306"/>
    </row>
    <row r="5" spans="1:26" ht="44.25" customHeight="1" x14ac:dyDescent="0.25">
      <c r="A5" s="407" t="s">
        <v>501</v>
      </c>
      <c r="B5" s="408"/>
      <c r="C5" s="408"/>
      <c r="D5" s="408"/>
      <c r="E5" s="408"/>
      <c r="F5" s="408"/>
      <c r="G5" s="408"/>
      <c r="H5" s="409"/>
    </row>
    <row r="6" spans="1:26" x14ac:dyDescent="0.25">
      <c r="A6" s="435" t="s">
        <v>244</v>
      </c>
      <c r="B6" s="435"/>
      <c r="C6" s="435"/>
      <c r="D6" s="435"/>
      <c r="E6" s="435"/>
      <c r="F6" s="435"/>
      <c r="G6" s="435"/>
      <c r="H6" s="435"/>
    </row>
    <row r="7" spans="1:26" ht="60" customHeight="1" x14ac:dyDescent="0.25">
      <c r="A7" s="435"/>
      <c r="B7" s="435"/>
      <c r="C7" s="435"/>
      <c r="D7" s="435"/>
      <c r="E7" s="435"/>
      <c r="F7" s="435"/>
      <c r="G7" s="435"/>
      <c r="H7" s="435"/>
    </row>
    <row r="8" spans="1:26" ht="114.75" customHeight="1" x14ac:dyDescent="0.25">
      <c r="A8" s="207" t="s">
        <v>266</v>
      </c>
      <c r="B8" s="178" t="s">
        <v>448</v>
      </c>
      <c r="C8" s="206" t="s">
        <v>87</v>
      </c>
      <c r="D8" s="69" t="s">
        <v>398</v>
      </c>
      <c r="E8" s="353"/>
      <c r="F8" s="353"/>
      <c r="G8" s="353"/>
      <c r="H8" s="353"/>
    </row>
    <row r="9" spans="1:26" ht="117" customHeight="1" x14ac:dyDescent="0.25">
      <c r="A9" s="207" t="s">
        <v>267</v>
      </c>
      <c r="B9" s="178" t="s">
        <v>467</v>
      </c>
      <c r="C9" s="206" t="s">
        <v>87</v>
      </c>
      <c r="D9" s="69" t="s">
        <v>398</v>
      </c>
      <c r="E9" s="353"/>
      <c r="F9" s="353"/>
      <c r="G9" s="353"/>
      <c r="H9" s="353"/>
    </row>
    <row r="10" spans="1:26" ht="108.75" customHeight="1" x14ac:dyDescent="0.25">
      <c r="A10" s="207" t="s">
        <v>383</v>
      </c>
      <c r="B10" s="178" t="s">
        <v>449</v>
      </c>
      <c r="C10" s="206" t="s">
        <v>87</v>
      </c>
      <c r="D10" s="69" t="s">
        <v>362</v>
      </c>
      <c r="E10" s="353"/>
      <c r="F10" s="353"/>
      <c r="G10" s="353"/>
      <c r="H10" s="353"/>
    </row>
  </sheetData>
  <sheetProtection algorithmName="SHA-512" hashValue="BMmpjR5IDCD8RGDSix0AQlV9iu/szmWypU21A5uat1xfl8EN9GnVI3cPYQl/yM0B1tiLZYtxGPot6qsz2V3ZwA==" saltValue="DnAjHtoTX1TXmWA3fB8zyA==" spinCount="100000" sheet="1" objects="1" scenarios="1" selectLockedCells="1"/>
  <dataConsolidate link="1"/>
  <mergeCells count="10">
    <mergeCell ref="E8:H8"/>
    <mergeCell ref="E9:H9"/>
    <mergeCell ref="E10:H10"/>
    <mergeCell ref="A1:D2"/>
    <mergeCell ref="E1:H1"/>
    <mergeCell ref="E2:H2"/>
    <mergeCell ref="A3:H3"/>
    <mergeCell ref="E4:H4"/>
    <mergeCell ref="A6:H7"/>
    <mergeCell ref="A5:H5"/>
  </mergeCells>
  <conditionalFormatting sqref="E2">
    <cfRule type="dataBar" priority="1">
      <dataBar>
        <cfvo type="num" val="0"/>
        <cfvo type="num" val="1"/>
        <color rgb="FF00B050"/>
      </dataBar>
      <extLst>
        <ext xmlns:x14="http://schemas.microsoft.com/office/spreadsheetml/2009/9/main" uri="{B025F937-C7B1-47D3-B67F-A62EFF666E3E}">
          <x14:id>{17E9D980-3B97-4E22-93AC-7805E913A641}</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17E9D980-3B97-4E22-93AC-7805E913A641}">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B96F-3281-4ECD-BCD0-25AF8A7EB7B9}">
  <sheetPr codeName="Sheet28">
    <tabColor rgb="FFFFC000"/>
    <pageSetUpPr fitToPage="1"/>
  </sheetPr>
  <dimension ref="A1:Z10"/>
  <sheetViews>
    <sheetView showRuler="0" zoomScale="90" zoomScaleNormal="90" zoomScaleSheetLayoutView="70" zoomScalePageLayoutView="70" workbookViewId="0">
      <selection activeCell="E8" sqref="E8:H8"/>
    </sheetView>
  </sheetViews>
  <sheetFormatPr defaultColWidth="9.140625" defaultRowHeight="15" x14ac:dyDescent="0.25"/>
  <cols>
    <col min="1" max="1" width="9.7109375" style="159" bestFit="1" customWidth="1"/>
    <col min="2" max="2" width="60.7109375" style="155" customWidth="1"/>
    <col min="3" max="3" width="42.140625" style="156" customWidth="1"/>
    <col min="4" max="4" width="15.28515625" style="156" customWidth="1"/>
    <col min="5" max="8" width="29.140625" style="156" customWidth="1"/>
    <col min="9" max="9" width="5.140625" style="157" customWidth="1"/>
    <col min="10" max="23" width="9.140625" style="157"/>
    <col min="24" max="26" width="0" style="157" hidden="1" customWidth="1"/>
    <col min="27" max="16384" width="9.140625" style="157"/>
  </cols>
  <sheetData>
    <row r="1" spans="1:26" ht="23.25" x14ac:dyDescent="0.25">
      <c r="A1" s="426" t="s">
        <v>372</v>
      </c>
      <c r="B1" s="326"/>
      <c r="C1" s="326"/>
      <c r="D1" s="326"/>
      <c r="E1" s="325" t="s">
        <v>102</v>
      </c>
      <c r="F1" s="326"/>
      <c r="G1" s="326"/>
      <c r="H1" s="327"/>
      <c r="X1" s="158" t="s">
        <v>95</v>
      </c>
      <c r="Y1" s="158" t="s">
        <v>92</v>
      </c>
      <c r="Z1" s="158" t="s">
        <v>101</v>
      </c>
    </row>
    <row r="2" spans="1:26" ht="24" thickBot="1" x14ac:dyDescent="0.3">
      <c r="A2" s="333"/>
      <c r="B2" s="334"/>
      <c r="C2" s="334"/>
      <c r="D2" s="334"/>
      <c r="E2" s="323">
        <f>COUNTA(E7:H8)/2</f>
        <v>0</v>
      </c>
      <c r="F2" s="323"/>
      <c r="G2" s="323"/>
      <c r="H2" s="324"/>
      <c r="X2" s="158">
        <v>1</v>
      </c>
      <c r="Y2" s="158">
        <f>COUNTA(E9)</f>
        <v>0</v>
      </c>
      <c r="Z2" s="158">
        <f>Y2/X2</f>
        <v>0</v>
      </c>
    </row>
    <row r="3" spans="1:26" ht="94.5" customHeight="1" x14ac:dyDescent="0.25">
      <c r="A3" s="286" t="s">
        <v>174</v>
      </c>
      <c r="B3" s="286"/>
      <c r="C3" s="286"/>
      <c r="D3" s="286"/>
      <c r="E3" s="286"/>
      <c r="F3" s="286"/>
      <c r="G3" s="286"/>
      <c r="H3" s="286"/>
    </row>
    <row r="4" spans="1:26" ht="25.5" x14ac:dyDescent="0.25">
      <c r="A4" s="121" t="s">
        <v>326</v>
      </c>
      <c r="B4" s="121" t="s">
        <v>84</v>
      </c>
      <c r="C4" s="121" t="s">
        <v>85</v>
      </c>
      <c r="D4" s="121" t="s">
        <v>96</v>
      </c>
      <c r="E4" s="306" t="s">
        <v>86</v>
      </c>
      <c r="F4" s="306"/>
      <c r="G4" s="306"/>
      <c r="H4" s="306"/>
    </row>
    <row r="5" spans="1:26" ht="23.25" customHeight="1" x14ac:dyDescent="0.25">
      <c r="A5" s="400" t="s">
        <v>502</v>
      </c>
      <c r="B5" s="436"/>
      <c r="C5" s="436"/>
      <c r="D5" s="436"/>
      <c r="E5" s="436"/>
      <c r="F5" s="436"/>
      <c r="G5" s="436"/>
      <c r="H5" s="436"/>
    </row>
    <row r="6" spans="1:26" ht="30" customHeight="1" x14ac:dyDescent="0.25">
      <c r="A6" s="436"/>
      <c r="B6" s="436"/>
      <c r="C6" s="436"/>
      <c r="D6" s="436"/>
      <c r="E6" s="436"/>
      <c r="F6" s="436"/>
      <c r="G6" s="436"/>
      <c r="H6" s="436"/>
    </row>
    <row r="7" spans="1:26" ht="168" customHeight="1" x14ac:dyDescent="0.25">
      <c r="A7" s="136" t="s">
        <v>266</v>
      </c>
      <c r="B7" s="204" t="s">
        <v>359</v>
      </c>
      <c r="C7" s="91" t="s">
        <v>87</v>
      </c>
      <c r="D7" s="120" t="s">
        <v>360</v>
      </c>
      <c r="E7" s="353"/>
      <c r="F7" s="353"/>
      <c r="G7" s="353"/>
      <c r="H7" s="353"/>
    </row>
    <row r="8" spans="1:26" ht="87" customHeight="1" x14ac:dyDescent="0.25">
      <c r="A8" s="177" t="s">
        <v>267</v>
      </c>
      <c r="B8" s="178" t="s">
        <v>361</v>
      </c>
      <c r="C8" s="179" t="s">
        <v>87</v>
      </c>
      <c r="D8" s="120" t="s">
        <v>360</v>
      </c>
      <c r="E8" s="432"/>
      <c r="F8" s="433"/>
      <c r="G8" s="433"/>
      <c r="H8" s="434"/>
    </row>
    <row r="9" spans="1:26" ht="61.5" customHeight="1" x14ac:dyDescent="0.25">
      <c r="A9" s="437" t="s">
        <v>192</v>
      </c>
      <c r="B9" s="438"/>
      <c r="C9" s="438"/>
      <c r="D9" s="438"/>
      <c r="E9" s="438"/>
      <c r="F9" s="438"/>
      <c r="G9" s="438"/>
      <c r="H9" s="439"/>
    </row>
    <row r="10" spans="1:26" x14ac:dyDescent="0.25">
      <c r="A10" s="166"/>
      <c r="B10" s="167"/>
      <c r="C10" s="167"/>
      <c r="D10" s="167"/>
      <c r="E10" s="168"/>
      <c r="F10" s="168"/>
      <c r="G10" s="168"/>
      <c r="H10" s="168"/>
    </row>
  </sheetData>
  <sheetProtection algorithmName="SHA-512" hashValue="k1hMjZGNDCtkGiqbnXsEEIQeO43U8JBARlULqTbKcLtfx04rqHVS1IoLZpXY6BrbOP5bB45lDrowpbI/vOOmvQ==" saltValue="J4fpLnWo2Qvyjh+1K1d62Q==" spinCount="100000" sheet="1" objects="1" scenarios="1" selectLockedCells="1"/>
  <dataConsolidate link="1"/>
  <mergeCells count="9">
    <mergeCell ref="A5:H6"/>
    <mergeCell ref="E7:H7"/>
    <mergeCell ref="A9:H9"/>
    <mergeCell ref="A1:D2"/>
    <mergeCell ref="E1:H1"/>
    <mergeCell ref="E2:H2"/>
    <mergeCell ref="A3:H3"/>
    <mergeCell ref="E4:H4"/>
    <mergeCell ref="E8:H8"/>
  </mergeCells>
  <phoneticPr fontId="7" type="noConversion"/>
  <conditionalFormatting sqref="E2">
    <cfRule type="dataBar" priority="7">
      <dataBar>
        <cfvo type="num" val="0"/>
        <cfvo type="num" val="1"/>
        <color rgb="FF00B050"/>
      </dataBar>
      <extLst>
        <ext xmlns:x14="http://schemas.microsoft.com/office/spreadsheetml/2009/9/main" uri="{B025F937-C7B1-47D3-B67F-A62EFF666E3E}">
          <x14:id>{0F96DA67-E280-479C-90C3-9EDD99E6233A}</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0F96DA67-E280-479C-90C3-9EDD99E6233A}">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6A592-A63B-47A5-9B02-ADCC0768D750}">
  <sheetPr codeName="Sheet29">
    <tabColor rgb="FF00B0F0"/>
  </sheetPr>
  <dimension ref="A1:AF34"/>
  <sheetViews>
    <sheetView zoomScaleNormal="100" zoomScaleSheetLayoutView="70" workbookViewId="0">
      <pane ySplit="2" topLeftCell="A6" activePane="bottomLeft" state="frozen"/>
      <selection activeCell="B32" sqref="B32"/>
      <selection pane="bottomLeft" activeCell="F8" sqref="F8:H13"/>
    </sheetView>
  </sheetViews>
  <sheetFormatPr defaultColWidth="9.140625" defaultRowHeight="15" x14ac:dyDescent="0.25"/>
  <cols>
    <col min="1" max="1" width="9.7109375" style="59" bestFit="1" customWidth="1"/>
    <col min="2" max="2" width="60.7109375" style="56" customWidth="1"/>
    <col min="3" max="3" width="42.140625" style="51" customWidth="1"/>
    <col min="4" max="4" width="15.28515625" style="51" customWidth="1"/>
    <col min="5" max="8" width="29.140625" style="51" customWidth="1"/>
    <col min="9" max="9" width="5.140625" customWidth="1"/>
    <col min="24" max="32" width="0" hidden="1" customWidth="1"/>
  </cols>
  <sheetData>
    <row r="1" spans="1:32" ht="23.25" x14ac:dyDescent="0.25">
      <c r="A1" s="426" t="s">
        <v>232</v>
      </c>
      <c r="B1" s="326"/>
      <c r="C1" s="326"/>
      <c r="D1" s="326"/>
      <c r="E1" s="325" t="s">
        <v>102</v>
      </c>
      <c r="F1" s="326"/>
      <c r="G1" s="326"/>
      <c r="H1" s="327"/>
      <c r="X1" s="55" t="s">
        <v>130</v>
      </c>
      <c r="Y1" s="55" t="s">
        <v>202</v>
      </c>
      <c r="Z1" s="55"/>
      <c r="AA1" s="71" t="s">
        <v>95</v>
      </c>
      <c r="AB1" s="71" t="s">
        <v>92</v>
      </c>
      <c r="AC1" s="71" t="s">
        <v>101</v>
      </c>
      <c r="AD1" s="88" t="s">
        <v>203</v>
      </c>
      <c r="AE1" s="142" t="s">
        <v>204</v>
      </c>
      <c r="AF1" s="142" t="s">
        <v>205</v>
      </c>
    </row>
    <row r="2" spans="1:32" ht="24" thickBot="1" x14ac:dyDescent="0.3">
      <c r="A2" s="333"/>
      <c r="B2" s="334"/>
      <c r="C2" s="334"/>
      <c r="D2" s="334"/>
      <c r="E2" s="323">
        <f>AC2</f>
        <v>0</v>
      </c>
      <c r="F2" s="323"/>
      <c r="G2" s="323"/>
      <c r="H2" s="324"/>
      <c r="X2" s="55">
        <v>16</v>
      </c>
      <c r="Y2" s="55"/>
      <c r="Z2" s="55"/>
      <c r="AA2" s="142">
        <f>X2+SUM(AD2:AF2)</f>
        <v>16</v>
      </c>
      <c r="AB2" s="142">
        <f>COUNTA(F8:H14,F16:H17,F19:H28)</f>
        <v>0</v>
      </c>
      <c r="AC2" s="142">
        <f>AB2/AA2</f>
        <v>0</v>
      </c>
      <c r="AD2" s="88">
        <f>IF(OR(F8="Yes",F9="Yes",F10="Yes",F11="Yes",F12="Yes",F13="Yes"),1,0)</f>
        <v>0</v>
      </c>
      <c r="AE2" s="88">
        <f>IF(OR(F16="Yes",),1,0)</f>
        <v>0</v>
      </c>
      <c r="AF2" s="88">
        <f>IF(OR(F19="Yes",F20="Yes",F21="Yes",F22="Yes",F23="Yes",F24="Yes",F25="Yes",F26="Yes",F27="Yes"),1,0)</f>
        <v>0</v>
      </c>
    </row>
    <row r="3" spans="1:32" ht="94.5" customHeight="1" thickBot="1" x14ac:dyDescent="0.3">
      <c r="A3" s="441" t="s">
        <v>206</v>
      </c>
      <c r="B3" s="441"/>
      <c r="C3" s="441"/>
      <c r="D3" s="441"/>
      <c r="E3" s="441"/>
      <c r="F3" s="441"/>
      <c r="G3" s="441"/>
      <c r="H3" s="441"/>
    </row>
    <row r="4" spans="1:32" ht="256.5" customHeight="1" thickBot="1" x14ac:dyDescent="0.3">
      <c r="A4" s="258" t="s">
        <v>268</v>
      </c>
      <c r="B4" s="442"/>
      <c r="C4" s="442"/>
      <c r="D4" s="442"/>
      <c r="E4" s="442"/>
      <c r="F4" s="442"/>
      <c r="G4" s="442"/>
      <c r="H4" s="259"/>
    </row>
    <row r="5" spans="1:32" ht="22.5" customHeight="1" thickBot="1" x14ac:dyDescent="0.3">
      <c r="A5" s="440" t="s">
        <v>207</v>
      </c>
      <c r="B5" s="440"/>
      <c r="C5" s="440"/>
      <c r="D5" s="440"/>
      <c r="E5" s="440"/>
      <c r="F5" s="440"/>
      <c r="G5" s="440"/>
      <c r="H5" s="440"/>
    </row>
    <row r="6" spans="1:32" ht="120" customHeight="1" x14ac:dyDescent="0.25">
      <c r="A6" s="443"/>
      <c r="B6" s="444"/>
      <c r="C6" s="444" t="s">
        <v>208</v>
      </c>
      <c r="D6" s="444"/>
      <c r="E6" s="444"/>
      <c r="F6" s="444"/>
      <c r="G6" s="444"/>
      <c r="H6" s="445"/>
    </row>
    <row r="7" spans="1:32" ht="44.25" customHeight="1" x14ac:dyDescent="0.25">
      <c r="A7" s="138" t="s">
        <v>326</v>
      </c>
      <c r="B7" s="303"/>
      <c r="C7" s="304"/>
      <c r="D7" s="304"/>
      <c r="E7" s="304"/>
      <c r="F7" s="304" t="s">
        <v>86</v>
      </c>
      <c r="G7" s="304"/>
      <c r="H7" s="305"/>
    </row>
    <row r="8" spans="1:32" ht="21.95" customHeight="1" x14ac:dyDescent="0.25">
      <c r="A8" s="458" t="s">
        <v>269</v>
      </c>
      <c r="B8" s="461" t="s">
        <v>209</v>
      </c>
      <c r="C8" s="462"/>
      <c r="D8" s="462"/>
      <c r="E8" s="463"/>
      <c r="F8" s="449"/>
      <c r="G8" s="449"/>
      <c r="H8" s="450"/>
    </row>
    <row r="9" spans="1:32" ht="41.25" customHeight="1" x14ac:dyDescent="0.25">
      <c r="A9" s="459"/>
      <c r="B9" s="446" t="s">
        <v>210</v>
      </c>
      <c r="C9" s="447"/>
      <c r="D9" s="447"/>
      <c r="E9" s="448"/>
      <c r="F9" s="449"/>
      <c r="G9" s="449"/>
      <c r="H9" s="450"/>
    </row>
    <row r="10" spans="1:32" ht="21.95" customHeight="1" x14ac:dyDescent="0.25">
      <c r="A10" s="459"/>
      <c r="B10" s="446" t="s">
        <v>211</v>
      </c>
      <c r="C10" s="447"/>
      <c r="D10" s="447"/>
      <c r="E10" s="448"/>
      <c r="F10" s="449"/>
      <c r="G10" s="449"/>
      <c r="H10" s="450"/>
    </row>
    <row r="11" spans="1:32" ht="37.5" customHeight="1" x14ac:dyDescent="0.25">
      <c r="A11" s="459"/>
      <c r="B11" s="446" t="s">
        <v>212</v>
      </c>
      <c r="C11" s="447"/>
      <c r="D11" s="447"/>
      <c r="E11" s="448"/>
      <c r="F11" s="449"/>
      <c r="G11" s="449"/>
      <c r="H11" s="450"/>
    </row>
    <row r="12" spans="1:32" ht="21.95" customHeight="1" x14ac:dyDescent="0.25">
      <c r="A12" s="459"/>
      <c r="B12" s="446" t="s">
        <v>213</v>
      </c>
      <c r="C12" s="447"/>
      <c r="D12" s="447"/>
      <c r="E12" s="448"/>
      <c r="F12" s="449"/>
      <c r="G12" s="449"/>
      <c r="H12" s="450"/>
    </row>
    <row r="13" spans="1:32" ht="21.95" customHeight="1" x14ac:dyDescent="0.25">
      <c r="A13" s="459"/>
      <c r="B13" s="446" t="s">
        <v>214</v>
      </c>
      <c r="C13" s="447"/>
      <c r="D13" s="447"/>
      <c r="E13" s="448"/>
      <c r="F13" s="449"/>
      <c r="G13" s="449"/>
      <c r="H13" s="450"/>
    </row>
    <row r="14" spans="1:32" ht="99.95" customHeight="1" thickBot="1" x14ac:dyDescent="0.3">
      <c r="A14" s="460"/>
      <c r="B14" s="453" t="s">
        <v>215</v>
      </c>
      <c r="C14" s="454"/>
      <c r="D14" s="454"/>
      <c r="E14" s="455"/>
      <c r="F14" s="456"/>
      <c r="G14" s="456"/>
      <c r="H14" s="457"/>
    </row>
    <row r="15" spans="1:32" ht="64.5" customHeight="1" x14ac:dyDescent="0.25">
      <c r="A15" s="443"/>
      <c r="B15" s="451"/>
      <c r="C15" s="451" t="s">
        <v>216</v>
      </c>
      <c r="D15" s="451"/>
      <c r="E15" s="451"/>
      <c r="F15" s="451"/>
      <c r="G15" s="451"/>
      <c r="H15" s="452"/>
    </row>
    <row r="16" spans="1:32" ht="51" customHeight="1" x14ac:dyDescent="0.25">
      <c r="A16" s="458" t="s">
        <v>270</v>
      </c>
      <c r="B16" s="464" t="s">
        <v>217</v>
      </c>
      <c r="C16" s="465"/>
      <c r="D16" s="465"/>
      <c r="E16" s="466"/>
      <c r="F16" s="467"/>
      <c r="G16" s="467"/>
      <c r="H16" s="468"/>
    </row>
    <row r="17" spans="1:8" ht="99.95" customHeight="1" thickBot="1" x14ac:dyDescent="0.3">
      <c r="A17" s="460"/>
      <c r="B17" s="469" t="s">
        <v>218</v>
      </c>
      <c r="C17" s="470"/>
      <c r="D17" s="470"/>
      <c r="E17" s="471"/>
      <c r="F17" s="456"/>
      <c r="G17" s="456"/>
      <c r="H17" s="457"/>
    </row>
    <row r="18" spans="1:8" ht="115.5" customHeight="1" x14ac:dyDescent="0.25">
      <c r="A18" s="443"/>
      <c r="B18" s="451"/>
      <c r="C18" s="451" t="s">
        <v>219</v>
      </c>
      <c r="D18" s="451"/>
      <c r="E18" s="451"/>
      <c r="F18" s="451"/>
      <c r="G18" s="451"/>
      <c r="H18" s="452"/>
    </row>
    <row r="19" spans="1:8" ht="64.5" customHeight="1" x14ac:dyDescent="0.25">
      <c r="A19" s="472">
        <v>6.3</v>
      </c>
      <c r="B19" s="475" t="s">
        <v>220</v>
      </c>
      <c r="C19" s="476"/>
      <c r="D19" s="476"/>
      <c r="E19" s="477"/>
      <c r="F19" s="467"/>
      <c r="G19" s="467"/>
      <c r="H19" s="468"/>
    </row>
    <row r="20" spans="1:8" ht="57.75" customHeight="1" x14ac:dyDescent="0.25">
      <c r="A20" s="473"/>
      <c r="B20" s="475" t="s">
        <v>221</v>
      </c>
      <c r="C20" s="476"/>
      <c r="D20" s="476"/>
      <c r="E20" s="477"/>
      <c r="F20" s="467"/>
      <c r="G20" s="467"/>
      <c r="H20" s="468"/>
    </row>
    <row r="21" spans="1:8" ht="15" customHeight="1" x14ac:dyDescent="0.25">
      <c r="A21" s="473"/>
      <c r="B21" s="475" t="s">
        <v>222</v>
      </c>
      <c r="C21" s="476"/>
      <c r="D21" s="476"/>
      <c r="E21" s="477"/>
      <c r="F21" s="467"/>
      <c r="G21" s="467"/>
      <c r="H21" s="468"/>
    </row>
    <row r="22" spans="1:8" ht="15" customHeight="1" x14ac:dyDescent="0.25">
      <c r="A22" s="473"/>
      <c r="B22" s="475" t="s">
        <v>223</v>
      </c>
      <c r="C22" s="476"/>
      <c r="D22" s="476"/>
      <c r="E22" s="477"/>
      <c r="F22" s="467"/>
      <c r="G22" s="467"/>
      <c r="H22" s="468"/>
    </row>
    <row r="23" spans="1:8" ht="53.25" customHeight="1" x14ac:dyDescent="0.25">
      <c r="A23" s="473"/>
      <c r="B23" s="475" t="s">
        <v>224</v>
      </c>
      <c r="C23" s="476"/>
      <c r="D23" s="476"/>
      <c r="E23" s="477"/>
      <c r="F23" s="467"/>
      <c r="G23" s="467"/>
      <c r="H23" s="468"/>
    </row>
    <row r="24" spans="1:8" ht="35.25" customHeight="1" x14ac:dyDescent="0.25">
      <c r="A24" s="473"/>
      <c r="B24" s="475" t="s">
        <v>225</v>
      </c>
      <c r="C24" s="476"/>
      <c r="D24" s="476"/>
      <c r="E24" s="477"/>
      <c r="F24" s="467"/>
      <c r="G24" s="467"/>
      <c r="H24" s="468"/>
    </row>
    <row r="25" spans="1:8" ht="45.75" customHeight="1" x14ac:dyDescent="0.25">
      <c r="A25" s="473"/>
      <c r="B25" s="475" t="s">
        <v>226</v>
      </c>
      <c r="C25" s="476"/>
      <c r="D25" s="476"/>
      <c r="E25" s="477"/>
      <c r="F25" s="467"/>
      <c r="G25" s="467"/>
      <c r="H25" s="468"/>
    </row>
    <row r="26" spans="1:8" ht="43.5" customHeight="1" x14ac:dyDescent="0.25">
      <c r="A26" s="473"/>
      <c r="B26" s="475" t="s">
        <v>227</v>
      </c>
      <c r="C26" s="476"/>
      <c r="D26" s="476"/>
      <c r="E26" s="477"/>
      <c r="F26" s="467"/>
      <c r="G26" s="467"/>
      <c r="H26" s="468"/>
    </row>
    <row r="27" spans="1:8" ht="77.25" customHeight="1" x14ac:dyDescent="0.25">
      <c r="A27" s="473"/>
      <c r="B27" s="475" t="s">
        <v>233</v>
      </c>
      <c r="C27" s="476"/>
      <c r="D27" s="476"/>
      <c r="E27" s="477"/>
      <c r="F27" s="467"/>
      <c r="G27" s="467"/>
      <c r="H27" s="468"/>
    </row>
    <row r="28" spans="1:8" ht="99.95" customHeight="1" thickBot="1" x14ac:dyDescent="0.3">
      <c r="A28" s="474"/>
      <c r="B28" s="478" t="s">
        <v>228</v>
      </c>
      <c r="C28" s="479"/>
      <c r="D28" s="479"/>
      <c r="E28" s="480"/>
      <c r="F28" s="481"/>
      <c r="G28" s="482"/>
      <c r="H28" s="483"/>
    </row>
    <row r="29" spans="1:8" ht="48" customHeight="1" x14ac:dyDescent="0.25">
      <c r="A29" s="57"/>
      <c r="B29"/>
      <c r="C29"/>
      <c r="D29"/>
      <c r="E29"/>
      <c r="F29"/>
      <c r="G29" s="58"/>
      <c r="H29" s="58"/>
    </row>
    <row r="30" spans="1:8" x14ac:dyDescent="0.25">
      <c r="B30"/>
      <c r="C30"/>
      <c r="D30"/>
      <c r="E30"/>
      <c r="F30"/>
    </row>
    <row r="31" spans="1:8" x14ac:dyDescent="0.25">
      <c r="B31"/>
      <c r="C31"/>
      <c r="D31"/>
      <c r="E31"/>
      <c r="F31"/>
    </row>
    <row r="32" spans="1:8" x14ac:dyDescent="0.25">
      <c r="B32"/>
      <c r="C32"/>
      <c r="D32"/>
      <c r="E32"/>
      <c r="F32"/>
    </row>
    <row r="33" spans="2:6" x14ac:dyDescent="0.25">
      <c r="B33"/>
      <c r="C33"/>
      <c r="D33"/>
      <c r="E33"/>
      <c r="F33"/>
    </row>
    <row r="34" spans="2:6" x14ac:dyDescent="0.25">
      <c r="B34"/>
      <c r="C34"/>
      <c r="D34"/>
      <c r="E34"/>
      <c r="F34"/>
    </row>
  </sheetData>
  <sheetProtection algorithmName="SHA-512" hashValue="TYHLCnPafzmYF4fbeuV1sidw8FZxw2NcKhUPNVsS/vzEs7SQSVdAavaon9boXSfyKNLWQDYDgvLR4IjiRRaRsw==" saltValue="mxlXWHA6Bro+T8wvRFaAbw==" spinCount="100000" sheet="1" selectLockedCells="1"/>
  <dataConsolidate link="1"/>
  <mergeCells count="58">
    <mergeCell ref="B28:E28"/>
    <mergeCell ref="F28:H28"/>
    <mergeCell ref="F23:H23"/>
    <mergeCell ref="B24:E24"/>
    <mergeCell ref="F24:H24"/>
    <mergeCell ref="B25:E25"/>
    <mergeCell ref="F25:H25"/>
    <mergeCell ref="B26:E26"/>
    <mergeCell ref="F26:H26"/>
    <mergeCell ref="B16:E16"/>
    <mergeCell ref="F16:H16"/>
    <mergeCell ref="B17:E17"/>
    <mergeCell ref="F17:H17"/>
    <mergeCell ref="A19:A28"/>
    <mergeCell ref="B19:E19"/>
    <mergeCell ref="F19:H19"/>
    <mergeCell ref="B20:E20"/>
    <mergeCell ref="F20:H20"/>
    <mergeCell ref="B21:E21"/>
    <mergeCell ref="F21:H21"/>
    <mergeCell ref="B22:E22"/>
    <mergeCell ref="F22:H22"/>
    <mergeCell ref="B23:E23"/>
    <mergeCell ref="B27:E27"/>
    <mergeCell ref="F27:H27"/>
    <mergeCell ref="A18:B18"/>
    <mergeCell ref="C18:E18"/>
    <mergeCell ref="F18:H18"/>
    <mergeCell ref="B13:E13"/>
    <mergeCell ref="F13:H13"/>
    <mergeCell ref="B14:E14"/>
    <mergeCell ref="F14:H14"/>
    <mergeCell ref="A15:B15"/>
    <mergeCell ref="C15:E15"/>
    <mergeCell ref="F15:H15"/>
    <mergeCell ref="A8:A14"/>
    <mergeCell ref="B8:E8"/>
    <mergeCell ref="F8:H8"/>
    <mergeCell ref="B9:E9"/>
    <mergeCell ref="F9:H9"/>
    <mergeCell ref="A16:A17"/>
    <mergeCell ref="B10:E10"/>
    <mergeCell ref="F10:H10"/>
    <mergeCell ref="B11:E11"/>
    <mergeCell ref="F11:H11"/>
    <mergeCell ref="B12:E12"/>
    <mergeCell ref="F12:H12"/>
    <mergeCell ref="A6:B6"/>
    <mergeCell ref="C6:E6"/>
    <mergeCell ref="F6:H6"/>
    <mergeCell ref="B7:E7"/>
    <mergeCell ref="F7:H7"/>
    <mergeCell ref="A5:H5"/>
    <mergeCell ref="A1:D2"/>
    <mergeCell ref="E1:H1"/>
    <mergeCell ref="E2:H2"/>
    <mergeCell ref="A3:H3"/>
    <mergeCell ref="A4:H4"/>
  </mergeCells>
  <conditionalFormatting sqref="E2">
    <cfRule type="dataBar" priority="1">
      <dataBar>
        <cfvo type="num" val="0"/>
        <cfvo type="num" val="1"/>
        <color rgb="FF00B050"/>
      </dataBar>
      <extLst>
        <ext xmlns:x14="http://schemas.microsoft.com/office/spreadsheetml/2009/9/main" uri="{B025F937-C7B1-47D3-B67F-A62EFF666E3E}">
          <x14:id>{297CAC8D-B790-464D-89B5-3FACC9C4575E}</x14:id>
        </ext>
      </extLst>
    </cfRule>
  </conditionalFormatting>
  <conditionalFormatting sqref="F14:H14">
    <cfRule type="expression" dxfId="19" priority="2">
      <formula>$AD$2=1</formula>
    </cfRule>
    <cfRule type="expression" dxfId="18" priority="3">
      <formula>$AD$2=0</formula>
    </cfRule>
  </conditionalFormatting>
  <conditionalFormatting sqref="F17:H17">
    <cfRule type="expression" dxfId="17" priority="4">
      <formula>$AE$2=0</formula>
    </cfRule>
    <cfRule type="expression" dxfId="16" priority="5">
      <formula>$AE$2=1</formula>
    </cfRule>
  </conditionalFormatting>
  <conditionalFormatting sqref="F28:H28">
    <cfRule type="expression" dxfId="15" priority="6">
      <formula>$AF$2=1</formula>
    </cfRule>
    <cfRule type="expression" dxfId="14" priority="7">
      <formula>$AF$2=0</formula>
    </cfRule>
  </conditionalFormatting>
  <dataValidations count="1">
    <dataValidation type="list" allowBlank="1" showInputMessage="1" showErrorMessage="1" sqref="F8:H13 F16:H16 F19:H27" xr:uid="{BA5FA6B2-C31A-4B54-878F-446308121B05}">
      <formula1>"Yes, No"</formula1>
    </dataValidation>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297CAC8D-B790-464D-89B5-3FACC9C4575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9DB0A-14C8-41CD-A452-A0F52DD7D687}">
  <sheetPr codeName="Sheet30">
    <tabColor rgb="FF00B0F0"/>
    <pageSetUpPr fitToPage="1"/>
  </sheetPr>
  <dimension ref="A1:Z32"/>
  <sheetViews>
    <sheetView zoomScaleNormal="100" zoomScaleSheetLayoutView="90" workbookViewId="0">
      <pane ySplit="2" topLeftCell="A3" activePane="bottomLeft" state="frozen"/>
      <selection activeCell="B32" sqref="B32"/>
      <selection pane="bottomLeft" activeCell="C7" sqref="C7"/>
    </sheetView>
  </sheetViews>
  <sheetFormatPr defaultColWidth="9.140625" defaultRowHeight="15" x14ac:dyDescent="0.25"/>
  <cols>
    <col min="1" max="1" width="9.7109375" style="59" bestFit="1" customWidth="1"/>
    <col min="2" max="2" width="60.7109375" style="56" customWidth="1"/>
    <col min="3" max="3" width="34.85546875" style="51" customWidth="1"/>
    <col min="4" max="4" width="15.28515625" style="51" customWidth="1"/>
    <col min="5" max="5" width="12" style="51" customWidth="1"/>
    <col min="6" max="6" width="11" style="51" customWidth="1"/>
    <col min="7" max="7" width="10.85546875" style="51" customWidth="1"/>
    <col min="8" max="8" width="17.5703125" style="51" customWidth="1"/>
    <col min="9" max="9" width="5.140625" customWidth="1"/>
    <col min="24" max="26" width="0" hidden="1" customWidth="1"/>
  </cols>
  <sheetData>
    <row r="1" spans="1:26" ht="23.25" customHeight="1" x14ac:dyDescent="0.25">
      <c r="A1" s="426" t="s">
        <v>234</v>
      </c>
      <c r="B1" s="326"/>
      <c r="C1" s="326"/>
      <c r="D1" s="325" t="s">
        <v>102</v>
      </c>
      <c r="E1" s="326"/>
      <c r="F1" s="326"/>
      <c r="G1" s="326"/>
      <c r="H1" s="327"/>
      <c r="X1" s="71" t="s">
        <v>95</v>
      </c>
      <c r="Y1" s="71" t="s">
        <v>92</v>
      </c>
      <c r="Z1" s="71" t="s">
        <v>101</v>
      </c>
    </row>
    <row r="2" spans="1:26" ht="24" thickBot="1" x14ac:dyDescent="0.3">
      <c r="A2" s="333"/>
      <c r="B2" s="334"/>
      <c r="C2" s="334"/>
      <c r="D2" s="323">
        <f>Y2</f>
        <v>0</v>
      </c>
      <c r="E2" s="323"/>
      <c r="F2" s="323"/>
      <c r="G2" s="323"/>
      <c r="H2" s="324"/>
      <c r="X2" s="71">
        <f>IF(D17="No",1)+IF(D17="",1)+IF(D17="Yes",2)</f>
        <v>1</v>
      </c>
      <c r="Y2" s="71">
        <f>COUNTA(D17,B19)</f>
        <v>0</v>
      </c>
      <c r="Z2" s="71">
        <f>Y2/X2</f>
        <v>0</v>
      </c>
    </row>
    <row r="3" spans="1:26" ht="104.25" customHeight="1" thickBot="1" x14ac:dyDescent="0.3">
      <c r="A3" s="522" t="s">
        <v>206</v>
      </c>
      <c r="B3" s="440"/>
      <c r="C3" s="440"/>
      <c r="D3" s="440"/>
      <c r="E3" s="440"/>
      <c r="F3" s="440"/>
      <c r="G3" s="440"/>
      <c r="H3" s="523"/>
    </row>
    <row r="4" spans="1:26" ht="15" customHeight="1" x14ac:dyDescent="0.25">
      <c r="A4" s="524" t="s">
        <v>326</v>
      </c>
      <c r="B4" s="103"/>
      <c r="C4" s="143"/>
      <c r="D4" s="143"/>
      <c r="E4" s="98"/>
      <c r="F4" s="98"/>
      <c r="G4" s="98"/>
      <c r="H4" s="104"/>
    </row>
    <row r="5" spans="1:26" ht="15" customHeight="1" thickBot="1" x14ac:dyDescent="0.3">
      <c r="A5" s="525"/>
      <c r="B5" s="103"/>
      <c r="C5" s="143"/>
      <c r="D5" s="143"/>
      <c r="E5" s="98"/>
      <c r="F5" s="98"/>
      <c r="G5" s="98"/>
      <c r="H5" s="104"/>
    </row>
    <row r="6" spans="1:26" x14ac:dyDescent="0.25">
      <c r="A6" s="484">
        <v>7</v>
      </c>
      <c r="B6" s="107" t="s">
        <v>136</v>
      </c>
      <c r="C6" s="106" t="s">
        <v>337</v>
      </c>
      <c r="D6" s="143"/>
      <c r="E6" s="98"/>
      <c r="F6" s="98"/>
      <c r="G6" s="98"/>
      <c r="H6" s="104"/>
    </row>
    <row r="7" spans="1:26" x14ac:dyDescent="0.25">
      <c r="A7" s="485"/>
      <c r="B7" s="107" t="s">
        <v>137</v>
      </c>
      <c r="C7" s="127"/>
      <c r="D7" s="143"/>
      <c r="E7" s="98"/>
      <c r="F7" s="98"/>
      <c r="G7" s="98"/>
      <c r="H7" s="104"/>
    </row>
    <row r="8" spans="1:26" x14ac:dyDescent="0.25">
      <c r="A8" s="485"/>
      <c r="B8" s="105"/>
      <c r="C8" s="144"/>
      <c r="D8" s="143"/>
      <c r="E8" s="98"/>
      <c r="F8" s="98"/>
      <c r="G8" s="98"/>
      <c r="H8" s="104"/>
    </row>
    <row r="9" spans="1:26" ht="15.75" thickBot="1" x14ac:dyDescent="0.3">
      <c r="A9" s="485"/>
      <c r="B9" s="145"/>
      <c r="C9" s="146"/>
      <c r="D9" s="147"/>
      <c r="E9" s="148"/>
      <c r="F9" s="148"/>
      <c r="G9" s="148"/>
      <c r="H9" s="149"/>
    </row>
    <row r="10" spans="1:26" ht="57.75" customHeight="1" thickBot="1" x14ac:dyDescent="0.3">
      <c r="A10" s="485"/>
      <c r="B10" s="488" t="s">
        <v>229</v>
      </c>
      <c r="C10" s="489"/>
      <c r="D10" s="489"/>
      <c r="E10" s="489"/>
      <c r="F10" s="489"/>
      <c r="G10" s="489"/>
      <c r="H10" s="490"/>
    </row>
    <row r="11" spans="1:26" ht="57.75" customHeight="1" x14ac:dyDescent="0.25">
      <c r="A11" s="485"/>
      <c r="B11" s="491" t="s">
        <v>503</v>
      </c>
      <c r="C11" s="492"/>
      <c r="D11" s="492"/>
      <c r="E11" s="492"/>
      <c r="F11" s="492"/>
      <c r="G11" s="492"/>
      <c r="H11" s="493"/>
    </row>
    <row r="12" spans="1:26" x14ac:dyDescent="0.25">
      <c r="A12" s="485"/>
      <c r="B12" s="494" t="s">
        <v>479</v>
      </c>
      <c r="C12" s="495"/>
      <c r="D12" s="495"/>
      <c r="E12" s="495"/>
      <c r="F12" s="495"/>
      <c r="G12" s="495"/>
      <c r="H12" s="496"/>
    </row>
    <row r="13" spans="1:26" ht="30.75" customHeight="1" x14ac:dyDescent="0.25">
      <c r="A13" s="485"/>
      <c r="B13" s="516" t="s">
        <v>480</v>
      </c>
      <c r="C13" s="517"/>
      <c r="D13" s="517"/>
      <c r="E13" s="517"/>
      <c r="F13" s="517"/>
      <c r="G13" s="517"/>
      <c r="H13" s="518"/>
    </row>
    <row r="14" spans="1:26" ht="35.25" customHeight="1" x14ac:dyDescent="0.25">
      <c r="A14" s="485"/>
      <c r="B14" s="494" t="s">
        <v>481</v>
      </c>
      <c r="C14" s="495"/>
      <c r="D14" s="495"/>
      <c r="E14" s="495"/>
      <c r="F14" s="495"/>
      <c r="G14" s="495"/>
      <c r="H14" s="496"/>
    </row>
    <row r="15" spans="1:26" ht="36.75" customHeight="1" x14ac:dyDescent="0.25">
      <c r="A15" s="485"/>
      <c r="B15" s="494" t="s">
        <v>482</v>
      </c>
      <c r="C15" s="495"/>
      <c r="D15" s="495"/>
      <c r="E15" s="495"/>
      <c r="F15" s="495"/>
      <c r="G15" s="495"/>
      <c r="H15" s="496"/>
    </row>
    <row r="16" spans="1:26" ht="36.75" customHeight="1" thickBot="1" x14ac:dyDescent="0.3">
      <c r="A16" s="485"/>
      <c r="B16" s="519" t="s">
        <v>483</v>
      </c>
      <c r="C16" s="520"/>
      <c r="D16" s="520"/>
      <c r="E16" s="520"/>
      <c r="F16" s="520"/>
      <c r="G16" s="520"/>
      <c r="H16" s="521"/>
    </row>
    <row r="17" spans="1:8" ht="53.25" customHeight="1" thickBot="1" x14ac:dyDescent="0.3">
      <c r="A17" s="485"/>
      <c r="B17" s="503" t="s">
        <v>230</v>
      </c>
      <c r="C17" s="504"/>
      <c r="D17" s="505"/>
      <c r="E17" s="506"/>
      <c r="F17" s="506"/>
      <c r="G17" s="506"/>
      <c r="H17" s="507"/>
    </row>
    <row r="18" spans="1:8" ht="15.75" thickBot="1" x14ac:dyDescent="0.3">
      <c r="A18" s="485"/>
      <c r="B18" s="494" t="s">
        <v>231</v>
      </c>
      <c r="C18" s="508"/>
      <c r="D18" s="508"/>
      <c r="E18" s="508"/>
      <c r="F18" s="508"/>
      <c r="G18" s="508"/>
      <c r="H18" s="496"/>
    </row>
    <row r="19" spans="1:8" x14ac:dyDescent="0.25">
      <c r="A19" s="485"/>
      <c r="B19" s="509"/>
      <c r="C19" s="510"/>
      <c r="D19" s="510"/>
      <c r="E19" s="510"/>
      <c r="F19" s="510"/>
      <c r="G19" s="510"/>
      <c r="H19" s="511"/>
    </row>
    <row r="20" spans="1:8" x14ac:dyDescent="0.25">
      <c r="A20" s="485"/>
      <c r="B20" s="512"/>
      <c r="C20" s="513"/>
      <c r="D20" s="513"/>
      <c r="E20" s="513"/>
      <c r="F20" s="513"/>
      <c r="G20" s="513"/>
      <c r="H20" s="514"/>
    </row>
    <row r="21" spans="1:8" x14ac:dyDescent="0.25">
      <c r="A21" s="485"/>
      <c r="B21" s="512"/>
      <c r="C21" s="513"/>
      <c r="D21" s="513"/>
      <c r="E21" s="513"/>
      <c r="F21" s="513"/>
      <c r="G21" s="513"/>
      <c r="H21" s="514"/>
    </row>
    <row r="22" spans="1:8" x14ac:dyDescent="0.25">
      <c r="A22" s="485"/>
      <c r="B22" s="512"/>
      <c r="C22" s="513"/>
      <c r="D22" s="513"/>
      <c r="E22" s="513"/>
      <c r="F22" s="513"/>
      <c r="G22" s="513"/>
      <c r="H22" s="514"/>
    </row>
    <row r="23" spans="1:8" x14ac:dyDescent="0.25">
      <c r="A23" s="485"/>
      <c r="B23" s="512"/>
      <c r="C23" s="513"/>
      <c r="D23" s="513"/>
      <c r="E23" s="513"/>
      <c r="F23" s="513"/>
      <c r="G23" s="513"/>
      <c r="H23" s="514"/>
    </row>
    <row r="24" spans="1:8" x14ac:dyDescent="0.25">
      <c r="A24" s="485"/>
      <c r="B24" s="512"/>
      <c r="C24" s="513"/>
      <c r="D24" s="513"/>
      <c r="E24" s="513"/>
      <c r="F24" s="513"/>
      <c r="G24" s="513"/>
      <c r="H24" s="514"/>
    </row>
    <row r="25" spans="1:8" x14ac:dyDescent="0.25">
      <c r="A25" s="485"/>
      <c r="B25" s="512"/>
      <c r="C25" s="513"/>
      <c r="D25" s="513"/>
      <c r="E25" s="513"/>
      <c r="F25" s="513"/>
      <c r="G25" s="513"/>
      <c r="H25" s="514"/>
    </row>
    <row r="26" spans="1:8" x14ac:dyDescent="0.25">
      <c r="A26" s="485"/>
      <c r="B26" s="512"/>
      <c r="C26" s="513"/>
      <c r="D26" s="513"/>
      <c r="E26" s="513"/>
      <c r="F26" s="513"/>
      <c r="G26" s="513"/>
      <c r="H26" s="514"/>
    </row>
    <row r="27" spans="1:8" x14ac:dyDescent="0.25">
      <c r="A27" s="485"/>
      <c r="B27" s="512"/>
      <c r="C27" s="513"/>
      <c r="D27" s="513"/>
      <c r="E27" s="513"/>
      <c r="F27" s="513"/>
      <c r="G27" s="513"/>
      <c r="H27" s="514"/>
    </row>
    <row r="28" spans="1:8" x14ac:dyDescent="0.25">
      <c r="A28" s="485"/>
      <c r="B28" s="512"/>
      <c r="C28" s="513"/>
      <c r="D28" s="513"/>
      <c r="E28" s="513"/>
      <c r="F28" s="513"/>
      <c r="G28" s="513"/>
      <c r="H28" s="514"/>
    </row>
    <row r="29" spans="1:8" x14ac:dyDescent="0.25">
      <c r="A29" s="485"/>
      <c r="B29" s="512"/>
      <c r="C29" s="513"/>
      <c r="D29" s="513"/>
      <c r="E29" s="513"/>
      <c r="F29" s="513"/>
      <c r="G29" s="513"/>
      <c r="H29" s="514"/>
    </row>
    <row r="30" spans="1:8" ht="15.75" thickBot="1" x14ac:dyDescent="0.3">
      <c r="A30" s="485"/>
      <c r="B30" s="512"/>
      <c r="C30" s="515"/>
      <c r="D30" s="515"/>
      <c r="E30" s="515"/>
      <c r="F30" s="515"/>
      <c r="G30" s="515"/>
      <c r="H30" s="514"/>
    </row>
    <row r="31" spans="1:8" ht="63.75" customHeight="1" x14ac:dyDescent="0.25">
      <c r="A31" s="486"/>
      <c r="B31" s="497" t="s">
        <v>504</v>
      </c>
      <c r="C31" s="498"/>
      <c r="D31" s="498"/>
      <c r="E31" s="498"/>
      <c r="F31" s="498"/>
      <c r="G31" s="498"/>
      <c r="H31" s="499"/>
    </row>
    <row r="32" spans="1:8" ht="76.5" customHeight="1" thickBot="1" x14ac:dyDescent="0.3">
      <c r="A32" s="487"/>
      <c r="B32" s="500" t="s">
        <v>505</v>
      </c>
      <c r="C32" s="501"/>
      <c r="D32" s="501"/>
      <c r="E32" s="501"/>
      <c r="F32" s="501"/>
      <c r="G32" s="501"/>
      <c r="H32" s="502"/>
    </row>
  </sheetData>
  <sheetProtection algorithmName="SHA-512" hashValue="ZvLmnMjSL4uldgMgvnLE3+P/5aghc80VIq9B8Ht+K472Tuofzq6MMGO5Cr4je0fYMKzVE9aXLcYVjaIuMysnZQ==" saltValue="mRrcmOKByhBH57FINipCLQ==" spinCount="100000" sheet="1" objects="1" scenarios="1" selectLockedCells="1"/>
  <dataConsolidate link="1"/>
  <mergeCells count="19">
    <mergeCell ref="A3:H3"/>
    <mergeCell ref="A4:A5"/>
    <mergeCell ref="A1:C2"/>
    <mergeCell ref="D1:H1"/>
    <mergeCell ref="D2:H2"/>
    <mergeCell ref="A6:A32"/>
    <mergeCell ref="B10:H10"/>
    <mergeCell ref="B11:H11"/>
    <mergeCell ref="B12:H12"/>
    <mergeCell ref="B31:H31"/>
    <mergeCell ref="B32:H32"/>
    <mergeCell ref="B14:H14"/>
    <mergeCell ref="B15:H15"/>
    <mergeCell ref="B17:C17"/>
    <mergeCell ref="D17:H17"/>
    <mergeCell ref="B18:H18"/>
    <mergeCell ref="B19:H30"/>
    <mergeCell ref="B13:H13"/>
    <mergeCell ref="B16:H16"/>
  </mergeCells>
  <conditionalFormatting sqref="E5:E6">
    <cfRule type="expression" dxfId="13" priority="8">
      <formula>$E$4="No"</formula>
    </cfRule>
    <cfRule type="expression" dxfId="12" priority="9">
      <formula>$E$4="No"</formula>
    </cfRule>
  </conditionalFormatting>
  <conditionalFormatting sqref="F8:G9">
    <cfRule type="expression" dxfId="11" priority="7">
      <formula>#REF!="No"</formula>
    </cfRule>
  </conditionalFormatting>
  <conditionalFormatting sqref="E4:H6">
    <cfRule type="expression" dxfId="10" priority="6">
      <formula>#REF!="No"</formula>
    </cfRule>
  </conditionalFormatting>
  <conditionalFormatting sqref="B19:H30">
    <cfRule type="expression" dxfId="9" priority="2">
      <formula>$D$17="Yes"</formula>
    </cfRule>
    <cfRule type="expression" dxfId="8" priority="3">
      <formula>$D$17="No"</formula>
    </cfRule>
    <cfRule type="expression" dxfId="7" priority="4">
      <formula>$D$17=""</formula>
    </cfRule>
  </conditionalFormatting>
  <conditionalFormatting sqref="D2">
    <cfRule type="dataBar" priority="1">
      <dataBar>
        <cfvo type="num" val="0"/>
        <cfvo type="num" val="1"/>
        <color rgb="FF00B050"/>
      </dataBar>
      <extLst>
        <ext xmlns:x14="http://schemas.microsoft.com/office/spreadsheetml/2009/9/main" uri="{B025F937-C7B1-47D3-B67F-A62EFF666E3E}">
          <x14:id>{2DBFE8D8-F9BB-4333-9E43-815CF8E201F3}</x14:id>
        </ext>
      </extLst>
    </cfRule>
  </conditionalFormatting>
  <dataValidations count="1">
    <dataValidation type="list" allowBlank="1" showInputMessage="1" showErrorMessage="1" sqref="D17:H17" xr:uid="{C4EEDF6B-ECF6-4882-B416-DC91167F7AFD}">
      <formula1>"Yes, No"</formula1>
    </dataValidation>
  </dataValidations>
  <pageMargins left="0.23622047244094491" right="0.23622047244094491" top="0.74803149606299213" bottom="0.74803149606299213" header="0.31496062992125984" footer="0.31496062992125984"/>
  <pageSetup paperSize="9" scale="62" orientation="portrait" r:id="rId1"/>
  <extLst>
    <ext xmlns:x14="http://schemas.microsoft.com/office/spreadsheetml/2009/9/main" uri="{78C0D931-6437-407d-A8EE-F0AAD7539E65}">
      <x14:conditionalFormattings>
        <x14:conditionalFormatting xmlns:xm="http://schemas.microsoft.com/office/excel/2006/main">
          <x14:cfRule type="dataBar" id="{2DBFE8D8-F9BB-4333-9E43-815CF8E201F3}">
            <x14:dataBar minLength="0" maxLength="100" gradient="0">
              <x14:cfvo type="num">
                <xm:f>0</xm:f>
              </x14:cfvo>
              <x14:cfvo type="num">
                <xm:f>1</xm:f>
              </x14:cfvo>
              <x14:negativeFillColor rgb="FFFF0000"/>
              <x14:axisColor rgb="FF000000"/>
            </x14:dataBar>
          </x14:cfRule>
          <xm:sqref>D2</xm:sqref>
        </x14:conditionalFormatting>
      </x14:conditionalFormatting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tabColor theme="9" tint="0.59999389629810485"/>
    <pageSetUpPr fitToPage="1"/>
  </sheetPr>
  <dimension ref="A1:Z14"/>
  <sheetViews>
    <sheetView zoomScaleNormal="100" zoomScaleSheetLayoutView="85" workbookViewId="0">
      <pane ySplit="2" topLeftCell="A3" activePane="bottomLeft" state="frozen"/>
      <selection activeCell="B32" sqref="B32"/>
      <selection pane="bottomLeft" activeCell="C13" sqref="C13:H13"/>
    </sheetView>
  </sheetViews>
  <sheetFormatPr defaultColWidth="9.140625" defaultRowHeight="15" x14ac:dyDescent="0.25"/>
  <cols>
    <col min="1" max="1" width="9.7109375" style="77" bestFit="1" customWidth="1"/>
    <col min="2" max="2" width="60.7109375" style="78" customWidth="1"/>
    <col min="3" max="3" width="42.140625" style="79" customWidth="1"/>
    <col min="4" max="4" width="15.28515625" style="79" customWidth="1"/>
    <col min="5" max="5" width="5" style="79" customWidth="1"/>
    <col min="6" max="6" width="5.42578125" style="79" customWidth="1"/>
    <col min="7" max="7" width="4.85546875" style="79" customWidth="1"/>
    <col min="8" max="8" width="17.5703125" style="79" customWidth="1"/>
    <col min="9" max="9" width="5.140625" style="76" customWidth="1"/>
    <col min="10" max="23" width="9.140625" style="76"/>
    <col min="24" max="26" width="0" style="76" hidden="1" customWidth="1"/>
    <col min="27" max="16384" width="9.140625" style="76"/>
  </cols>
  <sheetData>
    <row r="1" spans="1:26" ht="23.25" x14ac:dyDescent="0.25">
      <c r="A1" s="426" t="s">
        <v>237</v>
      </c>
      <c r="B1" s="326"/>
      <c r="C1" s="326"/>
      <c r="D1" s="326"/>
      <c r="E1" s="325" t="s">
        <v>102</v>
      </c>
      <c r="F1" s="326"/>
      <c r="G1" s="326"/>
      <c r="H1" s="327"/>
      <c r="X1" s="71" t="s">
        <v>95</v>
      </c>
      <c r="Y1" s="71" t="s">
        <v>92</v>
      </c>
      <c r="Z1" s="71" t="s">
        <v>101</v>
      </c>
    </row>
    <row r="2" spans="1:26" ht="24" thickBot="1" x14ac:dyDescent="0.3">
      <c r="A2" s="333"/>
      <c r="B2" s="334"/>
      <c r="C2" s="334"/>
      <c r="D2" s="334"/>
      <c r="E2" s="323">
        <f>Z2</f>
        <v>0</v>
      </c>
      <c r="F2" s="323"/>
      <c r="G2" s="323"/>
      <c r="H2" s="324"/>
      <c r="X2" s="71">
        <v>4</v>
      </c>
      <c r="Y2" s="71">
        <f>COUNTA(C11,C12,C13,C14)</f>
        <v>0</v>
      </c>
      <c r="Z2" s="71">
        <f>Y2/X2</f>
        <v>0</v>
      </c>
    </row>
    <row r="3" spans="1:26" ht="94.5" customHeight="1" thickBot="1" x14ac:dyDescent="0.3">
      <c r="A3" s="522" t="s">
        <v>174</v>
      </c>
      <c r="B3" s="440"/>
      <c r="C3" s="440"/>
      <c r="D3" s="440"/>
      <c r="E3" s="440"/>
      <c r="F3" s="440"/>
      <c r="G3" s="440"/>
      <c r="H3" s="523"/>
    </row>
    <row r="4" spans="1:26" x14ac:dyDescent="0.25">
      <c r="A4" s="537" t="s">
        <v>326</v>
      </c>
      <c r="B4" s="99"/>
      <c r="C4" s="100"/>
      <c r="D4" s="100"/>
      <c r="E4" s="101"/>
      <c r="F4" s="101"/>
      <c r="G4" s="101"/>
      <c r="H4" s="102"/>
    </row>
    <row r="5" spans="1:26" ht="15.75" thickBot="1" x14ac:dyDescent="0.3">
      <c r="A5" s="538"/>
      <c r="B5" s="103"/>
      <c r="C5" s="97"/>
      <c r="D5" s="97"/>
      <c r="E5" s="98"/>
      <c r="F5" s="98"/>
      <c r="G5" s="98"/>
      <c r="H5" s="104"/>
    </row>
    <row r="6" spans="1:26" x14ac:dyDescent="0.25">
      <c r="A6" s="532">
        <v>7</v>
      </c>
      <c r="B6" s="107" t="s">
        <v>136</v>
      </c>
      <c r="C6" s="106" t="s">
        <v>337</v>
      </c>
      <c r="D6" s="97"/>
      <c r="E6" s="98"/>
      <c r="F6" s="98"/>
      <c r="G6" s="98"/>
      <c r="H6" s="104"/>
    </row>
    <row r="7" spans="1:26" x14ac:dyDescent="0.25">
      <c r="A7" s="533"/>
      <c r="B7" s="107" t="s">
        <v>137</v>
      </c>
      <c r="C7" s="127"/>
      <c r="D7" s="97"/>
      <c r="E7" s="98"/>
      <c r="F7" s="98"/>
      <c r="G7" s="98"/>
      <c r="H7" s="104"/>
    </row>
    <row r="8" spans="1:26" x14ac:dyDescent="0.25">
      <c r="A8" s="533"/>
      <c r="B8" s="105"/>
      <c r="C8" s="75"/>
      <c r="D8" s="97"/>
      <c r="E8" s="98"/>
      <c r="F8" s="98"/>
      <c r="G8" s="98"/>
      <c r="H8" s="104"/>
    </row>
    <row r="9" spans="1:26" ht="41.25" customHeight="1" thickBot="1" x14ac:dyDescent="0.3">
      <c r="A9" s="533"/>
      <c r="B9" s="529" t="s">
        <v>506</v>
      </c>
      <c r="C9" s="530"/>
      <c r="D9" s="530"/>
      <c r="E9" s="530"/>
      <c r="F9" s="530"/>
      <c r="G9" s="530"/>
      <c r="H9" s="531"/>
    </row>
    <row r="10" spans="1:26" ht="78.75" customHeight="1" x14ac:dyDescent="0.25">
      <c r="A10" s="533"/>
      <c r="B10" s="96" t="s">
        <v>168</v>
      </c>
      <c r="C10" s="534"/>
      <c r="D10" s="535"/>
      <c r="E10" s="535"/>
      <c r="F10" s="535"/>
      <c r="G10" s="535"/>
      <c r="H10" s="536"/>
    </row>
    <row r="11" spans="1:26" x14ac:dyDescent="0.25">
      <c r="A11" s="533"/>
      <c r="B11" s="96" t="s">
        <v>159</v>
      </c>
      <c r="C11" s="526"/>
      <c r="D11" s="527"/>
      <c r="E11" s="527"/>
      <c r="F11" s="527"/>
      <c r="G11" s="527"/>
      <c r="H11" s="528"/>
    </row>
    <row r="12" spans="1:26" x14ac:dyDescent="0.25">
      <c r="A12" s="533"/>
      <c r="B12" s="96" t="s">
        <v>160</v>
      </c>
      <c r="C12" s="526"/>
      <c r="D12" s="527"/>
      <c r="E12" s="527"/>
      <c r="F12" s="527"/>
      <c r="G12" s="527"/>
      <c r="H12" s="528"/>
    </row>
    <row r="13" spans="1:26" x14ac:dyDescent="0.25">
      <c r="A13" s="533"/>
      <c r="B13" s="96" t="s">
        <v>161</v>
      </c>
      <c r="C13" s="526"/>
      <c r="D13" s="527"/>
      <c r="E13" s="527"/>
      <c r="F13" s="527"/>
      <c r="G13" s="527"/>
      <c r="H13" s="528"/>
    </row>
    <row r="14" spans="1:26" x14ac:dyDescent="0.25">
      <c r="A14" s="533"/>
      <c r="B14" s="96" t="s">
        <v>162</v>
      </c>
      <c r="C14" s="526"/>
      <c r="D14" s="527"/>
      <c r="E14" s="527"/>
      <c r="F14" s="527"/>
      <c r="G14" s="527"/>
      <c r="H14" s="528"/>
    </row>
  </sheetData>
  <sheetProtection algorithmName="SHA-512" hashValue="ecW+kwxQ6lnrCrTIiRKzkwRHmjyUx+hx8Q+kIyQvIrvhaW06l1hq9NPQlpzxNAAGMDaGj/uiLpH7Iw/xUaT7+A==" saltValue="1kaPNNedEbBZExrGr9i8nQ==" spinCount="100000" sheet="1" objects="1" scenarios="1" selectLockedCells="1"/>
  <dataConsolidate link="1"/>
  <mergeCells count="12">
    <mergeCell ref="A1:D2"/>
    <mergeCell ref="E1:H1"/>
    <mergeCell ref="E2:H2"/>
    <mergeCell ref="A3:H3"/>
    <mergeCell ref="A4:A5"/>
    <mergeCell ref="C13:H13"/>
    <mergeCell ref="C14:H14"/>
    <mergeCell ref="B9:H9"/>
    <mergeCell ref="A6:A14"/>
    <mergeCell ref="C10:H10"/>
    <mergeCell ref="C11:H11"/>
    <mergeCell ref="C12:H12"/>
  </mergeCells>
  <conditionalFormatting sqref="E5:E6">
    <cfRule type="expression" dxfId="6" priority="8">
      <formula>$E$4="No"</formula>
    </cfRule>
    <cfRule type="expression" dxfId="5" priority="9">
      <formula>$E$4="No"</formula>
    </cfRule>
  </conditionalFormatting>
  <conditionalFormatting sqref="F8:G8">
    <cfRule type="expression" dxfId="4" priority="7">
      <formula>#REF!="No"</formula>
    </cfRule>
  </conditionalFormatting>
  <conditionalFormatting sqref="E4:H6">
    <cfRule type="expression" dxfId="3" priority="5">
      <formula>#REF!="No"</formula>
    </cfRule>
  </conditionalFormatting>
  <conditionalFormatting sqref="E2">
    <cfRule type="dataBar" priority="4">
      <dataBar>
        <cfvo type="num" val="0"/>
        <cfvo type="num" val="1"/>
        <color rgb="FF00B050"/>
      </dataBar>
      <extLst>
        <ext xmlns:x14="http://schemas.microsoft.com/office/spreadsheetml/2009/9/main" uri="{B025F937-C7B1-47D3-B67F-A62EFF666E3E}">
          <x14:id>{740A75A5-10A3-4A37-9FBB-B6F25C07C48B}</x14:id>
        </ext>
      </extLst>
    </cfRule>
  </conditionalFormatting>
  <pageMargins left="0.23622047244094491" right="0.23622047244094491" top="0.74803149606299213" bottom="0.74803149606299213" header="0.31496062992125984" footer="0.31496062992125984"/>
  <pageSetup paperSize="9" scale="88" orientation="landscape" r:id="rId1"/>
  <legacyDrawing r:id="rId2"/>
  <extLst>
    <ext xmlns:x14="http://schemas.microsoft.com/office/spreadsheetml/2009/9/main" uri="{78C0D931-6437-407d-A8EE-F0AAD7539E65}">
      <x14:conditionalFormattings>
        <x14:conditionalFormatting xmlns:xm="http://schemas.microsoft.com/office/excel/2006/main">
          <x14:cfRule type="dataBar" id="{740A75A5-10A3-4A37-9FBB-B6F25C07C48B}">
            <x14:dataBar minLength="0" maxLength="100" gradient="0">
              <x14:cfvo type="num">
                <xm:f>0</xm:f>
              </x14:cfvo>
              <x14:cfvo type="num">
                <xm:f>1</xm:f>
              </x14:cfvo>
              <x14:negativeFillColor rgb="FFFF0000"/>
              <x14:axisColor rgb="FF000000"/>
            </x14:dataBar>
          </x14:cfRule>
          <xm:sqref>E2</xm:sqref>
        </x14:conditionalFormatting>
        <x14:conditionalFormatting xmlns:xm="http://schemas.microsoft.com/office/excel/2006/main">
          <x14:cfRule type="expression" priority="6" id="{F9164478-A7D1-453E-B0B5-AB7C678674C4}">
            <xm:f>'F:\Users\local_cgeoghegan\INetCache\Content.Outlook\9HQ3SOLO\[PQQ template V1.xlsb]summary'!#REF!="No"</xm:f>
            <x14:dxf>
              <fill>
                <patternFill patternType="lightUp">
                  <fgColor auto="1"/>
                  <bgColor theme="0"/>
                </patternFill>
              </fill>
            </x14:dxf>
          </x14:cfRule>
          <xm:sqref>E4:H8</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tabColor theme="1"/>
  </sheetPr>
  <dimension ref="A1:Q35"/>
  <sheetViews>
    <sheetView topLeftCell="A8" zoomScaleNormal="100" zoomScaleSheetLayoutView="100" workbookViewId="0">
      <selection activeCell="A11" sqref="A11"/>
    </sheetView>
  </sheetViews>
  <sheetFormatPr defaultRowHeight="15" x14ac:dyDescent="0.25"/>
  <cols>
    <col min="1" max="1" width="63.42578125" customWidth="1"/>
    <col min="2" max="2" width="57.85546875" customWidth="1"/>
    <col min="3" max="17" width="8.7109375" style="125"/>
  </cols>
  <sheetData>
    <row r="1" spans="1:17" x14ac:dyDescent="0.25">
      <c r="A1" s="541" t="s">
        <v>106</v>
      </c>
      <c r="B1" s="543">
        <f>_xlfn.IFNA(suppname," ")</f>
        <v>0</v>
      </c>
    </row>
    <row r="2" spans="1:17" ht="15.75" thickBot="1" x14ac:dyDescent="0.3">
      <c r="A2" s="542"/>
      <c r="B2" s="544"/>
    </row>
    <row r="3" spans="1:17" ht="24" thickBot="1" x14ac:dyDescent="0.3">
      <c r="A3" s="539" t="s">
        <v>107</v>
      </c>
      <c r="B3" s="540"/>
      <c r="Q3" s="126"/>
    </row>
    <row r="4" spans="1:17" ht="30" customHeight="1" x14ac:dyDescent="0.25">
      <c r="A4" s="118" t="s">
        <v>169</v>
      </c>
      <c r="B4" s="112">
        <f>AVERAGE(B5:B30)</f>
        <v>0</v>
      </c>
    </row>
    <row r="5" spans="1:17" x14ac:dyDescent="0.25">
      <c r="A5" s="117" t="str">
        <f>b1t</f>
        <v>Section 4.1 - Applicant/Principal Applicant Details</v>
      </c>
      <c r="B5" s="112">
        <f>Sec1P</f>
        <v>0</v>
      </c>
    </row>
    <row r="6" spans="1:17" x14ac:dyDescent="0.25">
      <c r="A6" s="117" t="str">
        <f>b3t</f>
        <v>Section 4.2 - Joint Venture Application</v>
      </c>
      <c r="B6" s="112">
        <f>SecB3P</f>
        <v>0</v>
      </c>
    </row>
    <row r="7" spans="1:17" x14ac:dyDescent="0.25">
      <c r="A7" s="117" t="str">
        <f>b4t</f>
        <v>Section 4.3 - Resources of Other Entities</v>
      </c>
      <c r="B7" s="112">
        <f>secb4p</f>
        <v>0</v>
      </c>
    </row>
    <row r="8" spans="1:17" x14ac:dyDescent="0.25">
      <c r="A8" s="141" t="str">
        <f>d1t</f>
        <v>Section D1  - Turnover</v>
      </c>
      <c r="B8" s="112">
        <f>d1p</f>
        <v>0</v>
      </c>
    </row>
    <row r="9" spans="1:17" x14ac:dyDescent="0.25">
      <c r="A9" s="141" t="str">
        <f>d3t</f>
        <v>Section D3 - HSQE Minimum requirements</v>
      </c>
      <c r="B9" s="112">
        <f>d3p</f>
        <v>0</v>
      </c>
    </row>
    <row r="10" spans="1:17" x14ac:dyDescent="0.25">
      <c r="A10" s="141" t="s">
        <v>446</v>
      </c>
      <c r="B10" s="112">
        <f>' Lot Application'!d1p</f>
        <v>0</v>
      </c>
    </row>
    <row r="11" spans="1:17" x14ac:dyDescent="0.25">
      <c r="A11" s="141" t="s">
        <v>315</v>
      </c>
      <c r="B11" s="112">
        <f>d3p</f>
        <v>0</v>
      </c>
    </row>
    <row r="12" spans="1:17" x14ac:dyDescent="0.25">
      <c r="A12" s="141" t="str">
        <f>d4t</f>
        <v>Section D4 - Minimum requirements</v>
      </c>
      <c r="B12" s="112">
        <f>d4p</f>
        <v>0</v>
      </c>
    </row>
    <row r="13" spans="1:17" x14ac:dyDescent="0.25">
      <c r="A13" s="141" t="str">
        <f>d5t</f>
        <v>Section D5 - Minimum requirements</v>
      </c>
      <c r="B13" s="112">
        <f>d5p</f>
        <v>0</v>
      </c>
    </row>
    <row r="14" spans="1:17" x14ac:dyDescent="0.25">
      <c r="A14" s="232" t="s">
        <v>447</v>
      </c>
      <c r="B14" s="112">
        <f>'5.2 - Resources'!qa5p</f>
        <v>0</v>
      </c>
    </row>
    <row r="15" spans="1:17" x14ac:dyDescent="0.25">
      <c r="A15" s="140" t="str">
        <f>exp5t</f>
        <v>Section 5.3 - Experience</v>
      </c>
      <c r="B15" s="112">
        <f>exp5p</f>
        <v>0</v>
      </c>
    </row>
    <row r="16" spans="1:17" x14ac:dyDescent="0.25">
      <c r="A16" s="140" t="str">
        <f>s54t</f>
        <v>Section 5.4.1  - Health &amp; Safety -  Contractor</v>
      </c>
      <c r="B16" s="112">
        <f>s54p</f>
        <v>0</v>
      </c>
    </row>
    <row r="17" spans="1:2" x14ac:dyDescent="0.25">
      <c r="A17" s="140" t="str">
        <f>'5.4.1.7 - H&amp;S - Contractor'!qa5t</f>
        <v>Section 5.4.1.7  - Health &amp; Safety - Contractor</v>
      </c>
      <c r="B17" s="112">
        <f>'5.4.1.7 - H&amp;S - Contractor'!qa5p</f>
        <v>0</v>
      </c>
    </row>
    <row r="18" spans="1:2" x14ac:dyDescent="0.25">
      <c r="A18" s="140" t="str">
        <f>'5.4.2 - H&amp;S - Lot 4 only'!qa5t</f>
        <v>Section 5.4.2  - Health &amp; Safety - To be completed by Lot 4 only</v>
      </c>
      <c r="B18" s="112">
        <f>'5.4.2 - H&amp;S - Lot 4 only'!qa5p</f>
        <v>0</v>
      </c>
    </row>
    <row r="19" spans="1:2" x14ac:dyDescent="0.25">
      <c r="A19" s="140" t="str">
        <f>'5.4.3 - H&amp;S - PSCS'!qa5t</f>
        <v>Section 5.4.3  - Health &amp; Safety - Project Supervisor Construction Stage</v>
      </c>
      <c r="B19" s="112">
        <f>'5.4.3 - H&amp;S - PSCS'!qa5p</f>
        <v>0</v>
      </c>
    </row>
    <row r="20" spans="1:2" x14ac:dyDescent="0.25">
      <c r="A20" s="140" t="str">
        <f>'5.4.4 - H&amp;S - Designer'!qa5t</f>
        <v>Section 5.4.4  - Health &amp; Safety - Designer</v>
      </c>
      <c r="B20" s="112">
        <f>'5.4.4 - H&amp;S - Designer'!qa5p</f>
        <v>0</v>
      </c>
    </row>
    <row r="21" spans="1:2" x14ac:dyDescent="0.25">
      <c r="A21" s="140" t="str">
        <f>'5.4.5 - H&amp;S - PSDP'!qa5t</f>
        <v>Section 5.4.5  - Health &amp; Safety - Project Supervisor Design Process</v>
      </c>
      <c r="B21" s="112">
        <f>'5.4.5 - H&amp;S - PSDP'!qa5p</f>
        <v>0</v>
      </c>
    </row>
    <row r="22" spans="1:2" x14ac:dyDescent="0.25">
      <c r="A22" s="140" t="str">
        <f>'5.4.6 - H&amp;S - Confined Space '!qa5t</f>
        <v>Section 5.4.6  - Health &amp; Safety -  Confined Space Entry</v>
      </c>
      <c r="B22" s="112">
        <f>'5.4.6 - H&amp;S - Confined Space '!qa5p</f>
        <v>0</v>
      </c>
    </row>
    <row r="23" spans="1:2" x14ac:dyDescent="0.25">
      <c r="A23" s="140" t="s">
        <v>271</v>
      </c>
      <c r="B23" s="112">
        <f>'5.5 - Quality Assurance'!s56p</f>
        <v>0</v>
      </c>
    </row>
    <row r="24" spans="1:2" x14ac:dyDescent="0.25">
      <c r="A24" s="140" t="str">
        <f>sus5t</f>
        <v>Section 5.5.3 - Sustainability</v>
      </c>
      <c r="B24" s="112">
        <f>sus5p</f>
        <v>0</v>
      </c>
    </row>
    <row r="25" spans="1:2" ht="15" customHeight="1" x14ac:dyDescent="0.25">
      <c r="A25" s="140" t="str">
        <f>dp5t</f>
        <v>Section 5.5.4 -  Information Security</v>
      </c>
      <c r="B25" s="112">
        <f>dp5p</f>
        <v>0</v>
      </c>
    </row>
    <row r="26" spans="1:2" ht="15" customHeight="1" x14ac:dyDescent="0.25">
      <c r="A26" s="140" t="s">
        <v>371</v>
      </c>
      <c r="B26" s="112">
        <f>'5.5.5 - DP'!dp5p</f>
        <v>0</v>
      </c>
    </row>
    <row r="27" spans="1:2" ht="15" customHeight="1" x14ac:dyDescent="0.25">
      <c r="A27" s="140" t="str">
        <f>bcp5t</f>
        <v>Section 5.5.6 - Business Continuity &amp; Disaster Recovery</v>
      </c>
      <c r="B27" s="112">
        <f>bcp5p</f>
        <v>0</v>
      </c>
    </row>
    <row r="28" spans="1:2" ht="15" customHeight="1" x14ac:dyDescent="0.25">
      <c r="A28" s="150" t="str">
        <f>ex6t</f>
        <v>Section 6 - Exclusion Criteria</v>
      </c>
      <c r="B28" s="112">
        <f>ex6p</f>
        <v>0</v>
      </c>
    </row>
    <row r="29" spans="1:2" ht="15" customHeight="1" x14ac:dyDescent="0.25">
      <c r="A29" s="150" t="str">
        <f>coi7t</f>
        <v>Section 7 - Conflicts of Interest</v>
      </c>
      <c r="B29" s="112">
        <f>COI</f>
        <v>0</v>
      </c>
    </row>
    <row r="30" spans="1:2" ht="15" customHeight="1" x14ac:dyDescent="0.25">
      <c r="A30" s="139" t="str">
        <f>sig1title</f>
        <v>Section 8 - Signature</v>
      </c>
      <c r="B30" s="112">
        <f>sig1p</f>
        <v>0</v>
      </c>
    </row>
    <row r="31" spans="1:2" ht="23.25" x14ac:dyDescent="0.25">
      <c r="A31" s="545" t="s">
        <v>164</v>
      </c>
      <c r="B31" s="546"/>
    </row>
    <row r="32" spans="1:2" x14ac:dyDescent="0.25">
      <c r="A32" s="55" t="s">
        <v>165</v>
      </c>
      <c r="B32" s="108">
        <v>0</v>
      </c>
    </row>
    <row r="34" ht="15" customHeight="1" x14ac:dyDescent="0.25"/>
    <row r="35" ht="15" customHeight="1" x14ac:dyDescent="0.25"/>
  </sheetData>
  <sheetProtection algorithmName="SHA-512" hashValue="KJrXwPXxgefvscqw0XhdCTnt0wbJzZ17KmTjQOFAsQTboJDNICLOrMNX3nzretU+0V0roC6axX7tOcit4LhjFQ==" saltValue="rJqox6FXRmzm3JYsRc2SPg==" spinCount="100000" sheet="1" objects="1" scenarios="1" selectLockedCells="1"/>
  <mergeCells count="4">
    <mergeCell ref="A3:B3"/>
    <mergeCell ref="A1:A2"/>
    <mergeCell ref="B1:B2"/>
    <mergeCell ref="A31:B31"/>
  </mergeCells>
  <phoneticPr fontId="7" type="noConversion"/>
  <conditionalFormatting sqref="B13:B30 B5:B11">
    <cfRule type="dataBar" priority="29">
      <dataBar>
        <cfvo type="num" val="0"/>
        <cfvo type="num" val="1"/>
        <color theme="0" tint="-0.499984740745262"/>
      </dataBar>
      <extLst>
        <ext xmlns:x14="http://schemas.microsoft.com/office/spreadsheetml/2009/9/main" uri="{B025F937-C7B1-47D3-B67F-A62EFF666E3E}">
          <x14:id>{1499ED72-FDAB-4C09-87A8-7BB3E34ACD32}</x14:id>
        </ext>
      </extLst>
    </cfRule>
  </conditionalFormatting>
  <conditionalFormatting sqref="B4">
    <cfRule type="dataBar" priority="3">
      <dataBar>
        <cfvo type="num" val="0"/>
        <cfvo type="num" val="1"/>
        <color theme="0" tint="-0.499984740745262"/>
      </dataBar>
      <extLst>
        <ext xmlns:x14="http://schemas.microsoft.com/office/spreadsheetml/2009/9/main" uri="{B025F937-C7B1-47D3-B67F-A62EFF666E3E}">
          <x14:id>{026E1C63-91F0-47FE-B2CD-86136719CA83}</x14:id>
        </ext>
      </extLst>
    </cfRule>
  </conditionalFormatting>
  <conditionalFormatting sqref="B12">
    <cfRule type="dataBar" priority="2">
      <dataBar>
        <cfvo type="num" val="0"/>
        <cfvo type="num" val="1"/>
        <color theme="0" tint="-0.499984740745262"/>
      </dataBar>
      <extLst>
        <ext xmlns:x14="http://schemas.microsoft.com/office/spreadsheetml/2009/9/main" uri="{B025F937-C7B1-47D3-B67F-A62EFF666E3E}">
          <x14:id>{2BE59178-5E59-4F34-BDFA-AE974B190BE7}</x14:id>
        </ext>
      </extLst>
    </cfRule>
  </conditionalFormatting>
  <pageMargins left="0.7" right="0.7" top="0.75" bottom="0.75" header="0.3" footer="0.3"/>
  <pageSetup paperSize="9" scale="50" orientation="landscape" horizontalDpi="200" verticalDpi="200" r:id="rId1"/>
  <extLst>
    <ext xmlns:x14="http://schemas.microsoft.com/office/spreadsheetml/2009/9/main" uri="{78C0D931-6437-407d-A8EE-F0AAD7539E65}">
      <x14:conditionalFormattings>
        <x14:conditionalFormatting xmlns:xm="http://schemas.microsoft.com/office/excel/2006/main">
          <x14:cfRule type="dataBar" id="{1499ED72-FDAB-4C09-87A8-7BB3E34ACD32}">
            <x14:dataBar minLength="0" maxLength="100" gradient="0">
              <x14:cfvo type="num">
                <xm:f>0</xm:f>
              </x14:cfvo>
              <x14:cfvo type="num">
                <xm:f>1</xm:f>
              </x14:cfvo>
              <x14:negativeFillColor rgb="FFFF0000"/>
              <x14:axisColor rgb="FF000000"/>
            </x14:dataBar>
          </x14:cfRule>
          <xm:sqref>B13:B30 B5:B11</xm:sqref>
        </x14:conditionalFormatting>
        <x14:conditionalFormatting xmlns:xm="http://schemas.microsoft.com/office/excel/2006/main">
          <x14:cfRule type="dataBar" id="{026E1C63-91F0-47FE-B2CD-86136719CA83}">
            <x14:dataBar minLength="0" maxLength="100" gradient="0">
              <x14:cfvo type="num">
                <xm:f>0</xm:f>
              </x14:cfvo>
              <x14:cfvo type="num">
                <xm:f>1</xm:f>
              </x14:cfvo>
              <x14:negativeFillColor rgb="FFFF0000"/>
              <x14:axisColor rgb="FF000000"/>
            </x14:dataBar>
          </x14:cfRule>
          <xm:sqref>B4</xm:sqref>
        </x14:conditionalFormatting>
        <x14:conditionalFormatting xmlns:xm="http://schemas.microsoft.com/office/excel/2006/main">
          <x14:cfRule type="dataBar" id="{2BE59178-5E59-4F34-BDFA-AE974B190BE7}">
            <x14:dataBar minLength="0" maxLength="100" gradient="0">
              <x14:cfvo type="num">
                <xm:f>0</xm:f>
              </x14:cfvo>
              <x14:cfvo type="num">
                <xm:f>1</xm:f>
              </x14:cfvo>
              <x14:negativeFillColor rgb="FFFF0000"/>
              <x14:axisColor rgb="FF000000"/>
            </x14:dataBar>
          </x14:cfRule>
          <xm:sqref>B12</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L85"/>
  <sheetViews>
    <sheetView topLeftCell="H1" workbookViewId="0">
      <selection activeCell="M1" sqref="M1:M1048576"/>
    </sheetView>
  </sheetViews>
  <sheetFormatPr defaultRowHeight="15" x14ac:dyDescent="0.25"/>
  <cols>
    <col min="2" max="2" width="19.42578125" bestFit="1" customWidth="1"/>
    <col min="5" max="5" width="41.5703125" bestFit="1" customWidth="1"/>
    <col min="6" max="6" width="30.5703125" bestFit="1" customWidth="1"/>
    <col min="7" max="7" width="11.85546875" bestFit="1" customWidth="1"/>
    <col min="8" max="8" width="23.5703125" bestFit="1" customWidth="1"/>
    <col min="9" max="9" width="30.5703125" bestFit="1" customWidth="1"/>
    <col min="10" max="10" width="11.7109375" bestFit="1" customWidth="1"/>
    <col min="11" max="11" width="24.85546875" bestFit="1" customWidth="1"/>
    <col min="12" max="12" width="30.7109375" bestFit="1" customWidth="1"/>
  </cols>
  <sheetData>
    <row r="1" spans="1:12" x14ac:dyDescent="0.25">
      <c r="A1" s="46" t="s">
        <v>121</v>
      </c>
      <c r="B1" s="46" t="s">
        <v>121</v>
      </c>
      <c r="E1" s="46" t="s">
        <v>76</v>
      </c>
      <c r="F1" s="46" t="s">
        <v>82</v>
      </c>
      <c r="G1" s="50" t="s">
        <v>81</v>
      </c>
      <c r="H1" s="50" t="s">
        <v>72</v>
      </c>
      <c r="I1" s="50" t="s">
        <v>73</v>
      </c>
      <c r="J1" s="50" t="s">
        <v>77</v>
      </c>
      <c r="K1" s="47" t="s">
        <v>78</v>
      </c>
      <c r="L1" s="48" t="s">
        <v>15</v>
      </c>
    </row>
    <row r="2" spans="1:12" x14ac:dyDescent="0.25">
      <c r="A2" s="43"/>
      <c r="B2" s="43" t="s">
        <v>21</v>
      </c>
      <c r="E2" s="43" t="s">
        <v>139</v>
      </c>
      <c r="F2" s="43" t="s">
        <v>67</v>
      </c>
      <c r="G2" s="43"/>
      <c r="H2" s="49"/>
      <c r="I2" s="43"/>
      <c r="J2" s="43"/>
      <c r="K2" s="43" t="s">
        <v>65</v>
      </c>
      <c r="L2" s="43"/>
    </row>
    <row r="3" spans="1:12" x14ac:dyDescent="0.25">
      <c r="A3" s="43" t="s">
        <v>20</v>
      </c>
      <c r="B3" s="43" t="s">
        <v>122</v>
      </c>
      <c r="E3" s="43" t="s">
        <v>146</v>
      </c>
      <c r="F3" s="43" t="s">
        <v>67</v>
      </c>
      <c r="G3" s="43" t="s">
        <v>71</v>
      </c>
      <c r="H3" s="49" t="s">
        <v>71</v>
      </c>
      <c r="I3" s="43" t="s">
        <v>74</v>
      </c>
      <c r="J3" s="45" t="s">
        <v>2</v>
      </c>
      <c r="K3" s="43" t="s">
        <v>35</v>
      </c>
      <c r="L3" s="44" t="s">
        <v>8</v>
      </c>
    </row>
    <row r="4" spans="1:12" x14ac:dyDescent="0.25">
      <c r="A4" s="43" t="s">
        <v>21</v>
      </c>
      <c r="B4" s="43" t="s">
        <v>123</v>
      </c>
      <c r="E4" s="43" t="s">
        <v>38</v>
      </c>
      <c r="F4" s="43" t="s">
        <v>67</v>
      </c>
      <c r="G4" s="43" t="s">
        <v>62</v>
      </c>
      <c r="H4" s="49" t="s">
        <v>62</v>
      </c>
      <c r="I4" s="43" t="s">
        <v>75</v>
      </c>
      <c r="J4" s="45" t="s">
        <v>6</v>
      </c>
      <c r="K4" s="43" t="s">
        <v>37</v>
      </c>
      <c r="L4" s="44" t="s">
        <v>18</v>
      </c>
    </row>
    <row r="5" spans="1:12" ht="30" x14ac:dyDescent="0.25">
      <c r="A5" s="44" t="s">
        <v>94</v>
      </c>
      <c r="B5" s="43" t="s">
        <v>124</v>
      </c>
      <c r="E5" s="43" t="s">
        <v>140</v>
      </c>
      <c r="F5" s="43" t="s">
        <v>67</v>
      </c>
      <c r="G5" s="43" t="s">
        <v>63</v>
      </c>
      <c r="H5" s="49" t="s">
        <v>63</v>
      </c>
      <c r="I5" s="43" t="s">
        <v>66</v>
      </c>
      <c r="J5" s="81" t="s">
        <v>105</v>
      </c>
      <c r="K5" s="43" t="s">
        <v>39</v>
      </c>
      <c r="L5" s="44" t="s">
        <v>16</v>
      </c>
    </row>
    <row r="6" spans="1:12" x14ac:dyDescent="0.25">
      <c r="A6" s="55" t="str">
        <f>""</f>
        <v/>
      </c>
      <c r="B6" s="43" t="s">
        <v>125</v>
      </c>
      <c r="E6" s="43" t="s">
        <v>141</v>
      </c>
      <c r="F6" s="43" t="s">
        <v>67</v>
      </c>
      <c r="G6" s="43" t="s">
        <v>66</v>
      </c>
      <c r="H6" s="49" t="s">
        <v>66</v>
      </c>
      <c r="I6" s="82"/>
      <c r="J6" s="82"/>
      <c r="K6" s="43" t="s">
        <v>41</v>
      </c>
      <c r="L6" s="44" t="s">
        <v>79</v>
      </c>
    </row>
    <row r="7" spans="1:12" x14ac:dyDescent="0.25">
      <c r="B7" s="43" t="s">
        <v>126</v>
      </c>
      <c r="E7" s="43" t="s">
        <v>142</v>
      </c>
      <c r="F7" s="43" t="s">
        <v>68</v>
      </c>
      <c r="G7" s="43"/>
      <c r="H7" s="82"/>
      <c r="I7" s="82"/>
      <c r="J7" s="82"/>
      <c r="K7" s="43" t="s">
        <v>43</v>
      </c>
      <c r="L7" s="44" t="s">
        <v>19</v>
      </c>
    </row>
    <row r="8" spans="1:12" x14ac:dyDescent="0.25">
      <c r="B8" s="42"/>
      <c r="E8" s="43" t="s">
        <v>143</v>
      </c>
      <c r="F8" s="43" t="s">
        <v>68</v>
      </c>
      <c r="G8" s="43" t="s">
        <v>74</v>
      </c>
      <c r="H8" s="82"/>
      <c r="I8" s="82"/>
      <c r="J8" s="82"/>
      <c r="K8" s="43" t="s">
        <v>45</v>
      </c>
      <c r="L8" s="44" t="s">
        <v>80</v>
      </c>
    </row>
    <row r="9" spans="1:12" x14ac:dyDescent="0.25">
      <c r="B9" s="42"/>
      <c r="E9" s="43" t="s">
        <v>144</v>
      </c>
      <c r="F9" s="43" t="s">
        <v>68</v>
      </c>
      <c r="G9" s="43" t="s">
        <v>75</v>
      </c>
      <c r="H9" s="82"/>
      <c r="I9" s="82"/>
      <c r="J9" s="82"/>
      <c r="K9" s="43" t="s">
        <v>47</v>
      </c>
      <c r="L9" s="43" t="s">
        <v>17</v>
      </c>
    </row>
    <row r="10" spans="1:12" x14ac:dyDescent="0.25">
      <c r="B10" s="42"/>
      <c r="E10" s="43" t="s">
        <v>145</v>
      </c>
      <c r="F10" s="43" t="s">
        <v>68</v>
      </c>
      <c r="G10" s="43" t="s">
        <v>66</v>
      </c>
      <c r="H10" s="82"/>
      <c r="I10" s="82"/>
      <c r="J10" s="82"/>
      <c r="K10" s="43" t="s">
        <v>49</v>
      </c>
      <c r="L10" s="43" t="s">
        <v>9</v>
      </c>
    </row>
    <row r="11" spans="1:12" x14ac:dyDescent="0.25">
      <c r="E11" s="82"/>
      <c r="F11" s="43" t="s">
        <v>69</v>
      </c>
      <c r="G11" s="43"/>
      <c r="H11" s="82"/>
      <c r="I11" s="82"/>
      <c r="J11" s="82"/>
      <c r="K11" s="43" t="s">
        <v>51</v>
      </c>
      <c r="L11" s="82"/>
    </row>
    <row r="12" spans="1:12" x14ac:dyDescent="0.25">
      <c r="E12" s="82"/>
      <c r="F12" s="43" t="s">
        <v>69</v>
      </c>
      <c r="G12" s="43" t="s">
        <v>66</v>
      </c>
      <c r="H12" s="82"/>
      <c r="I12" s="82"/>
      <c r="J12" s="82"/>
      <c r="K12" s="43" t="s">
        <v>53</v>
      </c>
      <c r="L12" s="82"/>
    </row>
    <row r="13" spans="1:12" x14ac:dyDescent="0.25">
      <c r="E13" s="82"/>
      <c r="F13" s="43" t="s">
        <v>70</v>
      </c>
      <c r="G13" s="43"/>
      <c r="H13" s="82"/>
      <c r="I13" s="82"/>
      <c r="J13" s="82"/>
      <c r="K13" s="43" t="s">
        <v>55</v>
      </c>
      <c r="L13" s="82"/>
    </row>
    <row r="14" spans="1:12" x14ac:dyDescent="0.25">
      <c r="E14" s="86"/>
      <c r="F14" s="49" t="s">
        <v>70</v>
      </c>
      <c r="G14" s="43" t="s">
        <v>66</v>
      </c>
      <c r="H14" s="82"/>
      <c r="I14" s="82"/>
      <c r="J14" s="82"/>
      <c r="K14" s="43" t="s">
        <v>57</v>
      </c>
      <c r="L14" s="82"/>
    </row>
    <row r="15" spans="1:12" x14ac:dyDescent="0.25">
      <c r="E15" s="86"/>
      <c r="F15" s="82"/>
      <c r="G15" s="82"/>
      <c r="H15" s="82"/>
      <c r="I15" s="82"/>
      <c r="J15" s="82"/>
      <c r="K15" s="43" t="s">
        <v>59</v>
      </c>
      <c r="L15" s="82"/>
    </row>
    <row r="16" spans="1:12" x14ac:dyDescent="0.25">
      <c r="E16" s="86"/>
    </row>
    <row r="17" spans="5:6" x14ac:dyDescent="0.25">
      <c r="E17" s="86"/>
    </row>
    <row r="18" spans="5:6" x14ac:dyDescent="0.25">
      <c r="E18" s="86"/>
    </row>
    <row r="19" spans="5:6" ht="144" customHeight="1" x14ac:dyDescent="0.25">
      <c r="E19" s="92" t="s">
        <v>155</v>
      </c>
      <c r="F19" s="87"/>
    </row>
    <row r="20" spans="5:6" x14ac:dyDescent="0.25">
      <c r="F20" s="87"/>
    </row>
    <row r="21" spans="5:6" ht="15" customHeight="1" x14ac:dyDescent="0.25">
      <c r="F21" s="87"/>
    </row>
    <row r="22" spans="5:6" x14ac:dyDescent="0.25">
      <c r="F22" s="87"/>
    </row>
    <row r="23" spans="5:6" x14ac:dyDescent="0.25">
      <c r="F23" s="87"/>
    </row>
    <row r="24" spans="5:6" x14ac:dyDescent="0.25">
      <c r="F24" s="87"/>
    </row>
    <row r="25" spans="5:6" x14ac:dyDescent="0.25">
      <c r="F25" s="87"/>
    </row>
    <row r="37" ht="15" customHeight="1" x14ac:dyDescent="0.25"/>
    <row r="59" ht="15" customHeight="1" x14ac:dyDescent="0.25"/>
    <row r="72" ht="15" customHeight="1" x14ac:dyDescent="0.25"/>
    <row r="85" ht="15" customHeight="1" x14ac:dyDescent="0.25"/>
  </sheetData>
  <pageMargins left="0.7" right="0.7" top="0.75" bottom="0.75" header="0.3" footer="0.3"/>
  <pageSetup paperSize="9" orientation="portrait" horizontalDpi="200" verticalDpi="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E14"/>
  <sheetViews>
    <sheetView workbookViewId="0">
      <selection activeCell="D18" sqref="D18"/>
    </sheetView>
  </sheetViews>
  <sheetFormatPr defaultRowHeight="15" x14ac:dyDescent="0.25"/>
  <cols>
    <col min="2" max="2" width="19" bestFit="1" customWidth="1"/>
    <col min="3" max="3" width="22.85546875" bestFit="1" customWidth="1"/>
    <col min="4" max="4" width="9.85546875" bestFit="1" customWidth="1"/>
    <col min="5" max="5" width="106.42578125" customWidth="1"/>
  </cols>
  <sheetData>
    <row r="1" spans="1:5" ht="16.5" thickTop="1" thickBot="1" x14ac:dyDescent="0.3">
      <c r="A1" t="s">
        <v>22</v>
      </c>
      <c r="B1" t="s">
        <v>15</v>
      </c>
      <c r="C1" t="s">
        <v>64</v>
      </c>
      <c r="D1" s="34" t="s">
        <v>35</v>
      </c>
      <c r="E1" s="35" t="s">
        <v>36</v>
      </c>
    </row>
    <row r="2" spans="1:5" ht="15.75" thickBot="1" x14ac:dyDescent="0.3">
      <c r="B2" t="s">
        <v>4</v>
      </c>
      <c r="C2" s="13" t="s">
        <v>61</v>
      </c>
      <c r="D2" s="36" t="s">
        <v>37</v>
      </c>
      <c r="E2" s="37" t="s">
        <v>38</v>
      </c>
    </row>
    <row r="3" spans="1:5" ht="15.75" thickBot="1" x14ac:dyDescent="0.3">
      <c r="A3" t="s">
        <v>20</v>
      </c>
      <c r="B3" t="s">
        <v>7</v>
      </c>
      <c r="C3" s="33" t="s">
        <v>62</v>
      </c>
      <c r="D3" s="38" t="s">
        <v>39</v>
      </c>
      <c r="E3" s="39" t="s">
        <v>40</v>
      </c>
    </row>
    <row r="4" spans="1:5" ht="15.75" thickBot="1" x14ac:dyDescent="0.3">
      <c r="A4" t="s">
        <v>21</v>
      </c>
      <c r="B4" t="s">
        <v>5</v>
      </c>
      <c r="C4" s="33" t="s">
        <v>63</v>
      </c>
      <c r="D4" s="36" t="s">
        <v>41</v>
      </c>
      <c r="E4" s="37" t="s">
        <v>42</v>
      </c>
    </row>
    <row r="5" spans="1:5" ht="15.75" thickBot="1" x14ac:dyDescent="0.3">
      <c r="B5" t="s">
        <v>3</v>
      </c>
      <c r="D5" s="38" t="s">
        <v>43</v>
      </c>
      <c r="E5" s="39" t="s">
        <v>44</v>
      </c>
    </row>
    <row r="6" spans="1:5" ht="15.75" thickBot="1" x14ac:dyDescent="0.3">
      <c r="B6" t="s">
        <v>34</v>
      </c>
      <c r="D6" s="36" t="s">
        <v>45</v>
      </c>
      <c r="E6" s="37" t="s">
        <v>46</v>
      </c>
    </row>
    <row r="7" spans="1:5" ht="15.75" thickBot="1" x14ac:dyDescent="0.3">
      <c r="B7" t="s">
        <v>10</v>
      </c>
      <c r="D7" s="38" t="s">
        <v>47</v>
      </c>
      <c r="E7" s="39" t="s">
        <v>48</v>
      </c>
    </row>
    <row r="8" spans="1:5" ht="15.75" thickBot="1" x14ac:dyDescent="0.3">
      <c r="D8" s="36" t="s">
        <v>49</v>
      </c>
      <c r="E8" s="37" t="s">
        <v>50</v>
      </c>
    </row>
    <row r="9" spans="1:5" ht="15.75" thickBot="1" x14ac:dyDescent="0.3">
      <c r="D9" s="38" t="s">
        <v>51</v>
      </c>
      <c r="E9" s="39" t="s">
        <v>52</v>
      </c>
    </row>
    <row r="10" spans="1:5" ht="15.75" thickBot="1" x14ac:dyDescent="0.3">
      <c r="D10" s="36" t="s">
        <v>53</v>
      </c>
      <c r="E10" s="37" t="s">
        <v>54</v>
      </c>
    </row>
    <row r="11" spans="1:5" ht="15.75" thickBot="1" x14ac:dyDescent="0.3">
      <c r="D11" s="38" t="s">
        <v>55</v>
      </c>
      <c r="E11" s="39" t="s">
        <v>56</v>
      </c>
    </row>
    <row r="12" spans="1:5" ht="15.75" thickBot="1" x14ac:dyDescent="0.3">
      <c r="D12" s="36" t="s">
        <v>57</v>
      </c>
      <c r="E12" s="37" t="s">
        <v>58</v>
      </c>
    </row>
    <row r="13" spans="1:5" ht="15.75" thickBot="1" x14ac:dyDescent="0.3">
      <c r="D13" s="40" t="s">
        <v>59</v>
      </c>
      <c r="E13" s="41" t="s">
        <v>60</v>
      </c>
    </row>
    <row r="14" spans="1:5" ht="15.75" thickTop="1" x14ac:dyDescent="0.25"/>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0F0"/>
  </sheetPr>
  <dimension ref="A1:S4"/>
  <sheetViews>
    <sheetView zoomScale="90" zoomScaleNormal="90" zoomScalePageLayoutView="30" workbookViewId="0">
      <selection activeCell="E3" sqref="E3"/>
    </sheetView>
  </sheetViews>
  <sheetFormatPr defaultRowHeight="15" x14ac:dyDescent="0.25"/>
  <cols>
    <col min="1" max="1" width="33.85546875" customWidth="1"/>
    <col min="2" max="2" width="33.42578125" style="1" bestFit="1" customWidth="1"/>
    <col min="3" max="3" width="21.7109375" bestFit="1" customWidth="1"/>
    <col min="4" max="4" width="24.140625" bestFit="1" customWidth="1"/>
    <col min="5" max="5" width="33.42578125" style="3" bestFit="1" customWidth="1"/>
    <col min="6" max="6" width="13.140625" customWidth="1"/>
    <col min="7" max="10" width="10" hidden="1" customWidth="1"/>
    <col min="11" max="11" width="14.85546875" bestFit="1" customWidth="1"/>
    <col min="12" max="12" width="14.42578125" customWidth="1"/>
    <col min="13" max="13" width="19.7109375" customWidth="1"/>
    <col min="14" max="14" width="15.28515625" customWidth="1"/>
    <col min="15" max="16" width="60.7109375" customWidth="1"/>
    <col min="18" max="18" width="36.5703125" customWidth="1"/>
  </cols>
  <sheetData>
    <row r="1" spans="1:19" ht="15.75" thickBot="1" x14ac:dyDescent="0.3">
      <c r="A1" s="5" t="s">
        <v>24</v>
      </c>
      <c r="B1" s="23"/>
    </row>
    <row r="2" spans="1:19" ht="105" customHeight="1" thickBot="1" x14ac:dyDescent="0.3">
      <c r="A2" s="26" t="s">
        <v>0</v>
      </c>
      <c r="B2" s="27" t="s">
        <v>1</v>
      </c>
      <c r="C2" s="28" t="s">
        <v>33</v>
      </c>
      <c r="D2" s="28" t="s">
        <v>23</v>
      </c>
      <c r="E2" s="29" t="s">
        <v>15</v>
      </c>
      <c r="F2" s="30" t="s">
        <v>32</v>
      </c>
      <c r="G2" s="31" t="s">
        <v>8</v>
      </c>
      <c r="H2" s="32" t="s">
        <v>18</v>
      </c>
      <c r="I2" s="32" t="s">
        <v>16</v>
      </c>
      <c r="J2" s="31" t="s">
        <v>9</v>
      </c>
      <c r="K2" s="8" t="s">
        <v>27</v>
      </c>
      <c r="L2" s="8" t="s">
        <v>26</v>
      </c>
      <c r="M2" s="8" t="s">
        <v>29</v>
      </c>
      <c r="N2" s="8" t="s">
        <v>28</v>
      </c>
      <c r="O2" s="8" t="s">
        <v>30</v>
      </c>
      <c r="P2" s="9" t="s">
        <v>31</v>
      </c>
      <c r="R2" s="547" t="s">
        <v>25</v>
      </c>
      <c r="S2" s="548"/>
    </row>
    <row r="3" spans="1:19" ht="15" customHeight="1" x14ac:dyDescent="0.25">
      <c r="A3" s="549" t="s">
        <v>11</v>
      </c>
      <c r="B3" s="14" t="s">
        <v>12</v>
      </c>
      <c r="C3" s="4"/>
      <c r="D3" s="12" t="s">
        <v>13</v>
      </c>
      <c r="E3" s="15"/>
      <c r="F3" s="20"/>
      <c r="G3" s="24"/>
      <c r="H3" s="24"/>
      <c r="I3" s="24"/>
      <c r="J3" s="24"/>
      <c r="K3" s="19"/>
      <c r="L3" s="19"/>
      <c r="M3" s="10"/>
      <c r="N3" s="10"/>
      <c r="O3" s="10"/>
      <c r="P3" s="6"/>
    </row>
    <row r="4" spans="1:19" ht="15" customHeight="1" thickBot="1" x14ac:dyDescent="0.3">
      <c r="A4" s="550"/>
      <c r="B4" s="16" t="s">
        <v>14</v>
      </c>
      <c r="C4" s="2"/>
      <c r="D4" s="18" t="s">
        <v>13</v>
      </c>
      <c r="E4" s="17"/>
      <c r="F4" s="21"/>
      <c r="G4" s="25"/>
      <c r="H4" s="25"/>
      <c r="I4" s="25"/>
      <c r="J4" s="25"/>
      <c r="K4" s="22"/>
      <c r="L4" s="22"/>
      <c r="M4" s="11"/>
      <c r="N4" s="11"/>
      <c r="O4" s="11"/>
      <c r="P4" s="7"/>
    </row>
  </sheetData>
  <mergeCells count="2">
    <mergeCell ref="R2:S2"/>
    <mergeCell ref="A3:A4"/>
  </mergeCells>
  <conditionalFormatting sqref="K3:P4">
    <cfRule type="expression" dxfId="1" priority="2">
      <formula>$F3="Yes"</formula>
    </cfRule>
  </conditionalFormatting>
  <conditionalFormatting sqref="K3:P4">
    <cfRule type="expression" dxfId="0" priority="1">
      <formula>$F3 = "No"</formula>
    </cfRule>
  </conditionalFormatting>
  <pageMargins left="0.7" right="0.7" top="0.75" bottom="0.75" header="0.3" footer="0.3"/>
  <pageSetup paperSize="9" scale="55" orientation="landscape" horizontalDpi="200" verticalDpi="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Lookups!$A$2:$A$4</xm:f>
          </x14:formula1>
          <xm:sqref>F3:F4 K3:N4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D98968F4755054CA41EB02AB8227EA8" ma:contentTypeVersion="11" ma:contentTypeDescription="Create a new document." ma:contentTypeScope="" ma:versionID="5be834974bba69ad9dfa4f112ceac8fe">
  <xsd:schema xmlns:xsd="http://www.w3.org/2001/XMLSchema" xmlns:xs="http://www.w3.org/2001/XMLSchema" xmlns:p="http://schemas.microsoft.com/office/2006/metadata/properties" xmlns:ns2="45d46d47-85d1-4167-a0c7-38af99544bc0" xmlns:ns3="250f9b3e-2bf2-4855-8f2e-924342effd89" targetNamespace="http://schemas.microsoft.com/office/2006/metadata/properties" ma:root="true" ma:fieldsID="6503e71ed28a18162f65175202a60cd9" ns2:_="" ns3:_="">
    <xsd:import namespace="45d46d47-85d1-4167-a0c7-38af99544bc0"/>
    <xsd:import namespace="250f9b3e-2bf2-4855-8f2e-924342effd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d46d47-85d1-4167-a0c7-38af99544b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9cb56b-ff19-4fb1-bffa-85811a62f5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0f9b3e-2bf2-4855-8f2e-924342effd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cdef57-ce6d-4672-93bb-5053241d02b2}" ma:internalName="TaxCatchAll" ma:showField="CatchAllData" ma:web="250f9b3e-2bf2-4855-8f2e-924342eff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50f9b3e-2bf2-4855-8f2e-924342effd89" xsi:nil="true"/>
    <lcf76f155ced4ddcb4097134ff3c332f xmlns="45d46d47-85d1-4167-a0c7-38af99544bc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5B7352-C5B4-4F2C-8B4E-24DF6BB767F3}">
  <ds:schemaRefs>
    <ds:schemaRef ds:uri="http://schemas.microsoft.com/sharepoint/v3/contenttype/forms"/>
  </ds:schemaRefs>
</ds:datastoreItem>
</file>

<file path=customXml/itemProps2.xml><?xml version="1.0" encoding="utf-8"?>
<ds:datastoreItem xmlns:ds="http://schemas.openxmlformats.org/officeDocument/2006/customXml" ds:itemID="{6A1C1C69-89B8-43D2-8BC4-9A2BB1184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d46d47-85d1-4167-a0c7-38af99544bc0"/>
    <ds:schemaRef ds:uri="250f9b3e-2bf2-4855-8f2e-924342eff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BEBB26-37F2-48AE-98A0-B8FB386AECF2}">
  <ds:schemaRefs>
    <ds:schemaRef ds:uri="250f9b3e-2bf2-4855-8f2e-924342effd89"/>
    <ds:schemaRef ds:uri="http://purl.org/dc/terms/"/>
    <ds:schemaRef ds:uri="http://schemas.microsoft.com/office/2006/metadata/properties"/>
    <ds:schemaRef ds:uri="http://schemas.microsoft.com/office/2006/documentManagement/types"/>
    <ds:schemaRef ds:uri="45d46d47-85d1-4167-a0c7-38af99544bc0"/>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131</vt:i4>
      </vt:variant>
    </vt:vector>
  </HeadingPairs>
  <TitlesOfParts>
    <vt:vector size="162" baseType="lpstr">
      <vt:lpstr>Instructions</vt:lpstr>
      <vt:lpstr>4.1 - Applicant details</vt:lpstr>
      <vt:lpstr>4.2 - JV Application</vt:lpstr>
      <vt:lpstr>4.3 - Resources of other entity</vt:lpstr>
      <vt:lpstr> Lot Application</vt:lpstr>
      <vt:lpstr>D1 - Turnover</vt:lpstr>
      <vt:lpstr>D2 - Relevant Experience</vt:lpstr>
      <vt:lpstr>D3 - HSQE Min Req</vt:lpstr>
      <vt:lpstr>D4 - Min. requirements</vt:lpstr>
      <vt:lpstr>D5 - Min. requirements</vt:lpstr>
      <vt:lpstr>5.2 - Resources</vt:lpstr>
      <vt:lpstr>5.3 - Experience</vt:lpstr>
      <vt:lpstr>5.4.1 - H&amp;S - Contractor</vt:lpstr>
      <vt:lpstr>5.4.1.7 - H&amp;S - Contractor</vt:lpstr>
      <vt:lpstr>5.4.2 - H&amp;S - Lot 4 only</vt:lpstr>
      <vt:lpstr>5.4.3 - H&amp;S - PSCS</vt:lpstr>
      <vt:lpstr>5.4.4 - H&amp;S - Designer</vt:lpstr>
      <vt:lpstr>5.4.5 - H&amp;S - PSDP</vt:lpstr>
      <vt:lpstr>5.4.6 - H&amp;S - Confined Space </vt:lpstr>
      <vt:lpstr>5.5 - Quality Assurance</vt:lpstr>
      <vt:lpstr>5.5.3 - Sustainability</vt:lpstr>
      <vt:lpstr>5.5.4 - IS</vt:lpstr>
      <vt:lpstr>5.5.5 - DP</vt:lpstr>
      <vt:lpstr>5.5.6 - BC &amp; DR</vt:lpstr>
      <vt:lpstr>6 - Exclusion Criteria</vt:lpstr>
      <vt:lpstr>7 - Conflict of Interest</vt:lpstr>
      <vt:lpstr>8 - Signature</vt:lpstr>
      <vt:lpstr>Overview</vt:lpstr>
      <vt:lpstr>Dropdowns</vt:lpstr>
      <vt:lpstr>Lookups</vt:lpstr>
      <vt:lpstr>Lot 9</vt:lpstr>
      <vt:lpstr>b1t</vt:lpstr>
      <vt:lpstr>b3t</vt:lpstr>
      <vt:lpstr>b4t</vt:lpstr>
      <vt:lpstr>bcp5p</vt:lpstr>
      <vt:lpstr>bcp5t</vt:lpstr>
      <vt:lpstr>COI</vt:lpstr>
      <vt:lpstr>coi7p</vt:lpstr>
      <vt:lpstr>coi7t</vt:lpstr>
      <vt:lpstr>' Lot Application'!d1p</vt:lpstr>
      <vt:lpstr>'D2 - Relevant Experience'!d1p</vt:lpstr>
      <vt:lpstr>d1p</vt:lpstr>
      <vt:lpstr>' Lot Application'!d1t</vt:lpstr>
      <vt:lpstr>'D2 - Relevant Experience'!d1t</vt:lpstr>
      <vt:lpstr>d1t</vt:lpstr>
      <vt:lpstr>d3p</vt:lpstr>
      <vt:lpstr>d3t</vt:lpstr>
      <vt:lpstr>'D3 - HSQE Min Req'!d4p</vt:lpstr>
      <vt:lpstr>d4p</vt:lpstr>
      <vt:lpstr>'D3 - HSQE Min Req'!d4t</vt:lpstr>
      <vt:lpstr>d4t</vt:lpstr>
      <vt:lpstr>d5p</vt:lpstr>
      <vt:lpstr>d5t</vt:lpstr>
      <vt:lpstr>'5.5.5 - DP'!dp5p</vt:lpstr>
      <vt:lpstr>dp5p</vt:lpstr>
      <vt:lpstr>'5.5.5 - DP'!dp5t</vt:lpstr>
      <vt:lpstr>dp5t</vt:lpstr>
      <vt:lpstr>ex6p</vt:lpstr>
      <vt:lpstr>ex6t</vt:lpstr>
      <vt:lpstr>exp5p</vt:lpstr>
      <vt:lpstr>exp5t</vt:lpstr>
      <vt:lpstr>' Lot Application'!Print_Area</vt:lpstr>
      <vt:lpstr>'4.1 - Applicant details'!Print_Area</vt:lpstr>
      <vt:lpstr>'4.2 - JV Application'!Print_Area</vt:lpstr>
      <vt:lpstr>'4.3 - Resources of other entity'!Print_Area</vt:lpstr>
      <vt:lpstr>'5.2 - Resources'!Print_Area</vt:lpstr>
      <vt:lpstr>'5.3 - Experience'!Print_Area</vt:lpstr>
      <vt:lpstr>'5.4.1 - H&amp;S - Contractor'!Print_Area</vt:lpstr>
      <vt:lpstr>'5.4.1.7 - H&amp;S - Contractor'!Print_Area</vt:lpstr>
      <vt:lpstr>'5.4.2 - H&amp;S - Lot 4 only'!Print_Area</vt:lpstr>
      <vt:lpstr>'5.4.3 - H&amp;S - PSCS'!Print_Area</vt:lpstr>
      <vt:lpstr>'5.4.4 - H&amp;S - Designer'!Print_Area</vt:lpstr>
      <vt:lpstr>'5.4.5 - H&amp;S - PSDP'!Print_Area</vt:lpstr>
      <vt:lpstr>'5.4.6 - H&amp;S - Confined Space '!Print_Area</vt:lpstr>
      <vt:lpstr>'5.5 - Quality Assurance'!Print_Area</vt:lpstr>
      <vt:lpstr>'5.5.3 - Sustainability'!Print_Area</vt:lpstr>
      <vt:lpstr>'5.5.4 - IS'!Print_Area</vt:lpstr>
      <vt:lpstr>'5.5.5 - DP'!Print_Area</vt:lpstr>
      <vt:lpstr>'5.5.6 - BC &amp; DR'!Print_Area</vt:lpstr>
      <vt:lpstr>'6 - Exclusion Criteria'!Print_Area</vt:lpstr>
      <vt:lpstr>'7 - Conflict of Interest'!Print_Area</vt:lpstr>
      <vt:lpstr>'8 - Signature'!Print_Area</vt:lpstr>
      <vt:lpstr>'D1 - Turnover'!Print_Area</vt:lpstr>
      <vt:lpstr>'D2 - Relevant Experience'!Print_Area</vt:lpstr>
      <vt:lpstr>'D3 - HSQE Min Req'!Print_Area</vt:lpstr>
      <vt:lpstr>'D4 - Min. requirements'!Print_Area</vt:lpstr>
      <vt:lpstr>'D5 - Min. requirements'!Print_Area</vt:lpstr>
      <vt:lpstr>Instructions!Print_Area</vt:lpstr>
      <vt:lpstr>Overview!Print_Area</vt:lpstr>
      <vt:lpstr>'5.3 - Experience'!Print_Titles</vt:lpstr>
      <vt:lpstr>'5.2 - Resources'!qa5p</vt:lpstr>
      <vt:lpstr>'5.4.1 - H&amp;S - Contractor'!qa5p</vt:lpstr>
      <vt:lpstr>'5.4.1.7 - H&amp;S - Contractor'!qa5p</vt:lpstr>
      <vt:lpstr>'5.4.2 - H&amp;S - Lot 4 only'!qa5p</vt:lpstr>
      <vt:lpstr>'5.4.3 - H&amp;S - PSCS'!qa5p</vt:lpstr>
      <vt:lpstr>'5.4.4 - H&amp;S - Designer'!qa5p</vt:lpstr>
      <vt:lpstr>'5.4.5 - H&amp;S - PSDP'!qa5p</vt:lpstr>
      <vt:lpstr>'5.4.6 - H&amp;S - Confined Space '!qa5p</vt:lpstr>
      <vt:lpstr>'5.2 - Resources'!qa5t</vt:lpstr>
      <vt:lpstr>'5.4.1 - H&amp;S - Contractor'!qa5t</vt:lpstr>
      <vt:lpstr>'5.4.1.7 - H&amp;S - Contractor'!qa5t</vt:lpstr>
      <vt:lpstr>'5.4.2 - H&amp;S - Lot 4 only'!qa5t</vt:lpstr>
      <vt:lpstr>'5.4.3 - H&amp;S - PSCS'!qa5t</vt:lpstr>
      <vt:lpstr>'5.4.4 - H&amp;S - Designer'!qa5t</vt:lpstr>
      <vt:lpstr>'5.4.5 - H&amp;S - PSDP'!qa5t</vt:lpstr>
      <vt:lpstr>'5.4.6 - H&amp;S - Confined Space '!qa5t</vt:lpstr>
      <vt:lpstr>s53p</vt:lpstr>
      <vt:lpstr>s53t</vt:lpstr>
      <vt:lpstr>'5.2 - Resources'!s54p</vt:lpstr>
      <vt:lpstr>'5.4.1.7 - H&amp;S - Contractor'!s54p</vt:lpstr>
      <vt:lpstr>'5.4.2 - H&amp;S - Lot 4 only'!s54p</vt:lpstr>
      <vt:lpstr>'5.4.3 - H&amp;S - PSCS'!s54p</vt:lpstr>
      <vt:lpstr>'5.4.4 - H&amp;S - Designer'!s54p</vt:lpstr>
      <vt:lpstr>'5.4.5 - H&amp;S - PSDP'!s54p</vt:lpstr>
      <vt:lpstr>'5.4.6 - H&amp;S - Confined Space '!s54p</vt:lpstr>
      <vt:lpstr>s54p</vt:lpstr>
      <vt:lpstr>'5.2 - Resources'!s54t</vt:lpstr>
      <vt:lpstr>'5.4.1.7 - H&amp;S - Contractor'!s54t</vt:lpstr>
      <vt:lpstr>'5.4.2 - H&amp;S - Lot 4 only'!s54t</vt:lpstr>
      <vt:lpstr>'5.4.3 - H&amp;S - PSCS'!s54t</vt:lpstr>
      <vt:lpstr>'5.4.4 - H&amp;S - Designer'!s54t</vt:lpstr>
      <vt:lpstr>'5.4.5 - H&amp;S - PSDP'!s54t</vt:lpstr>
      <vt:lpstr>'5.4.6 - H&amp;S - Confined Space '!s54t</vt:lpstr>
      <vt:lpstr>s54t</vt:lpstr>
      <vt:lpstr>'5.5 - Quality Assurance'!s56p</vt:lpstr>
      <vt:lpstr>s56p</vt:lpstr>
      <vt:lpstr>'5.5 - Quality Assurance'!s56t</vt:lpstr>
      <vt:lpstr>s56t</vt:lpstr>
      <vt:lpstr>'5.5.5 - DP'!s57p</vt:lpstr>
      <vt:lpstr>s57p</vt:lpstr>
      <vt:lpstr>'5.5.5 - DP'!s57t</vt:lpstr>
      <vt:lpstr>s57t</vt:lpstr>
      <vt:lpstr>Sec1P</vt:lpstr>
      <vt:lpstr>'D3 - HSQE Min Req'!SecB3P</vt:lpstr>
      <vt:lpstr>'D4 - Min. requirements'!SecB3P</vt:lpstr>
      <vt:lpstr>'D5 - Min. requirements'!SecB3P</vt:lpstr>
      <vt:lpstr>SecB3P</vt:lpstr>
      <vt:lpstr>secb4p</vt:lpstr>
      <vt:lpstr>' Lot Application'!secc1P</vt:lpstr>
      <vt:lpstr>'D2 - Relevant Experience'!secc1P</vt:lpstr>
      <vt:lpstr>secc1P</vt:lpstr>
      <vt:lpstr>secc3p</vt:lpstr>
      <vt:lpstr>'5.2 - Resources'!secc5p</vt:lpstr>
      <vt:lpstr>'5.4.1 - H&amp;S - Contractor'!secc5p</vt:lpstr>
      <vt:lpstr>'5.4.1.7 - H&amp;S - Contractor'!secc5p</vt:lpstr>
      <vt:lpstr>'5.4.2 - H&amp;S - Lot 4 only'!secc5p</vt:lpstr>
      <vt:lpstr>'5.4.3 - H&amp;S - PSCS'!secc5p</vt:lpstr>
      <vt:lpstr>'5.4.4 - H&amp;S - Designer'!secc5p</vt:lpstr>
      <vt:lpstr>'5.4.5 - H&amp;S - PSDP'!secc5p</vt:lpstr>
      <vt:lpstr>'5.4.6 - H&amp;S - Confined Space '!secc5p</vt:lpstr>
      <vt:lpstr>'5.5 - Quality Assurance'!secc6p</vt:lpstr>
      <vt:lpstr>secc6p</vt:lpstr>
      <vt:lpstr>'5.5.4 - IS'!secc7p</vt:lpstr>
      <vt:lpstr>'5.5.5 - DP'!secc7p</vt:lpstr>
      <vt:lpstr>sig1p</vt:lpstr>
      <vt:lpstr>sig1t</vt:lpstr>
      <vt:lpstr>sig1title</vt:lpstr>
      <vt:lpstr>suppname</vt:lpstr>
      <vt:lpstr>'5.5 - Quality Assurance'!sus5p</vt:lpstr>
      <vt:lpstr>sus5p</vt:lpstr>
      <vt:lpstr>'5.5 - Quality Assurance'!sus5t</vt:lpstr>
      <vt:lpstr>sus5t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Jeevith Ganesan(C)</cp:lastModifiedBy>
  <cp:lastPrinted>1900-01-01T00:00:00Z</cp:lastPrinted>
  <dcterms:created xsi:type="dcterms:W3CDTF">1900-01-01T00:00:00Z</dcterms:created>
  <dcterms:modified xsi:type="dcterms:W3CDTF">2024-09-09T09:27:56Z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b614be-6137-4aa7-90df-92337e283638_Enabled">
    <vt:lpwstr>true</vt:lpwstr>
  </property>
  <property fmtid="{D5CDD505-2E9C-101B-9397-08002B2CF9AE}" pid="3" name="MSIP_Label_38b614be-6137-4aa7-90df-92337e283638_SetDate">
    <vt:lpwstr>2024-05-27T14:31:45Z</vt:lpwstr>
  </property>
  <property fmtid="{D5CDD505-2E9C-101B-9397-08002B2CF9AE}" pid="4" name="MSIP_Label_38b614be-6137-4aa7-90df-92337e283638_Method">
    <vt:lpwstr>Privileged</vt:lpwstr>
  </property>
  <property fmtid="{D5CDD505-2E9C-101B-9397-08002B2CF9AE}" pid="5" name="MSIP_Label_38b614be-6137-4aa7-90df-92337e283638_Name">
    <vt:lpwstr>Internal Use Only</vt:lpwstr>
  </property>
  <property fmtid="{D5CDD505-2E9C-101B-9397-08002B2CF9AE}" pid="6" name="MSIP_Label_38b614be-6137-4aa7-90df-92337e283638_SiteId">
    <vt:lpwstr>60beb100-3973-4346-bd68-d1c4eb6f4c42</vt:lpwstr>
  </property>
  <property fmtid="{D5CDD505-2E9C-101B-9397-08002B2CF9AE}" pid="7" name="MSIP_Label_38b614be-6137-4aa7-90df-92337e283638_ActionId">
    <vt:lpwstr>b3380ad6-f21f-4ef7-872b-a88a57e7a80f</vt:lpwstr>
  </property>
  <property fmtid="{D5CDD505-2E9C-101B-9397-08002B2CF9AE}" pid="8" name="MSIP_Label_38b614be-6137-4aa7-90df-92337e283638_ContentBits">
    <vt:lpwstr>0</vt:lpwstr>
  </property>
  <property fmtid="{D5CDD505-2E9C-101B-9397-08002B2CF9AE}" pid="9" name="ContentTypeId">
    <vt:lpwstr>0x0101004D98968F4755054CA41EB02AB8227EA8</vt:lpwstr>
  </property>
  <property fmtid="{D5CDD505-2E9C-101B-9397-08002B2CF9AE}" pid="10" name="MediaServiceImageTags">
    <vt:lpwstr/>
  </property>
</Properties>
</file>